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3\Месячный отчет 01.06.2023\"/>
    </mc:Choice>
  </mc:AlternateContent>
  <bookViews>
    <workbookView xWindow="0" yWindow="0" windowWidth="28800" windowHeight="11730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62913"/>
</workbook>
</file>

<file path=xl/calcChain.xml><?xml version="1.0" encoding="utf-8"?>
<calcChain xmlns="http://schemas.openxmlformats.org/spreadsheetml/2006/main">
  <c r="F350" i="1" l="1"/>
  <c r="E301" i="1"/>
  <c r="E212" i="1"/>
  <c r="E209" i="1"/>
  <c r="E210" i="1"/>
  <c r="E192" i="1" l="1"/>
  <c r="G277" i="1" l="1"/>
  <c r="G41" i="1"/>
  <c r="G28" i="1"/>
  <c r="G274" i="1" l="1"/>
  <c r="G209" i="1"/>
  <c r="G155" i="1"/>
  <c r="G174" i="1"/>
  <c r="G328" i="1" l="1"/>
  <c r="G136" i="1"/>
  <c r="G350" i="1" l="1"/>
  <c r="E155" i="1" l="1"/>
  <c r="E277" i="1" l="1"/>
  <c r="E46" i="1"/>
  <c r="E41" i="1"/>
  <c r="E28" i="1"/>
  <c r="G289" i="1" l="1"/>
  <c r="D350" i="1" l="1"/>
  <c r="E117" i="1" l="1"/>
  <c r="E285" i="1"/>
  <c r="E284" i="1" s="1"/>
  <c r="G125" i="1"/>
  <c r="E31" i="1"/>
  <c r="E213" i="1" l="1"/>
  <c r="E211" i="1" s="1"/>
  <c r="E333" i="1" l="1"/>
  <c r="G333" i="1"/>
  <c r="G292" i="1" l="1"/>
  <c r="E300" i="1" l="1"/>
  <c r="E350" i="1" l="1"/>
  <c r="E153" i="1" l="1"/>
  <c r="G297" i="1" l="1"/>
  <c r="G284" i="1" l="1"/>
  <c r="G83" i="1" l="1"/>
  <c r="G40" i="1"/>
  <c r="G291" i="1"/>
  <c r="F293" i="1"/>
  <c r="E16" i="1"/>
  <c r="E9" i="1"/>
  <c r="E330" i="1"/>
  <c r="E264" i="1"/>
  <c r="E344" i="1"/>
  <c r="E254" i="1"/>
  <c r="G344" i="1"/>
  <c r="G318" i="1"/>
  <c r="G319" i="1"/>
  <c r="G264" i="1"/>
  <c r="G249" i="1"/>
  <c r="G255" i="1"/>
  <c r="G254" i="1"/>
  <c r="G208" i="1"/>
  <c r="G175" i="1"/>
  <c r="G16" i="1"/>
  <c r="G9" i="1"/>
  <c r="G168" i="1"/>
  <c r="G309" i="1"/>
  <c r="E317" i="1" l="1"/>
  <c r="G308" i="1" l="1"/>
  <c r="G317" i="1"/>
  <c r="G70" i="1" l="1"/>
  <c r="G325" i="1"/>
  <c r="G250" i="1"/>
  <c r="G330" i="1" l="1"/>
  <c r="E276" i="1"/>
  <c r="E275" i="1" s="1"/>
  <c r="G311" i="1"/>
  <c r="D271" i="1"/>
  <c r="E279" i="1"/>
  <c r="E278" i="1" s="1"/>
  <c r="G279" i="1"/>
  <c r="G278" i="1" s="1"/>
  <c r="F279" i="1"/>
  <c r="D279" i="1"/>
  <c r="G276" i="1"/>
  <c r="G275" i="1" s="1"/>
  <c r="F276" i="1"/>
  <c r="D276" i="1"/>
  <c r="G273" i="1"/>
  <c r="G272" i="1" s="1"/>
  <c r="F273" i="1"/>
  <c r="E273" i="1"/>
  <c r="E272" i="1" s="1"/>
  <c r="D273" i="1"/>
  <c r="D297" i="1"/>
  <c r="D289" i="1"/>
  <c r="D287" i="1" s="1"/>
  <c r="F316" i="1"/>
  <c r="G349" i="1"/>
  <c r="E158" i="1"/>
  <c r="E157" i="1" s="1"/>
  <c r="E151" i="1" s="1"/>
  <c r="D316" i="1"/>
  <c r="E238" i="1" l="1"/>
  <c r="E237" i="1" s="1"/>
  <c r="E271" i="1"/>
  <c r="G271" i="1"/>
  <c r="G315" i="1"/>
  <c r="E83" i="1" l="1"/>
  <c r="E40" i="1" l="1"/>
  <c r="G343" i="1" l="1"/>
  <c r="E343" i="1"/>
  <c r="G329" i="1" l="1"/>
  <c r="G300" i="1"/>
  <c r="G123" i="1" l="1"/>
  <c r="G206" i="1" l="1"/>
  <c r="G213" i="1" l="1"/>
  <c r="G211" i="1" s="1"/>
  <c r="G8" i="1" l="1"/>
  <c r="G81" i="1" l="1"/>
  <c r="G348" i="1" l="1"/>
  <c r="G347" i="1" s="1"/>
  <c r="G346" i="1" s="1"/>
  <c r="G92" i="1"/>
  <c r="G91" i="1" s="1"/>
  <c r="E92" i="1"/>
  <c r="E91" i="1" s="1"/>
  <c r="G310" i="1" l="1"/>
  <c r="G307" i="1" s="1"/>
  <c r="F311" i="1"/>
  <c r="F310" i="1" s="1"/>
  <c r="F307" i="1" s="1"/>
  <c r="D311" i="1"/>
  <c r="D310" i="1" s="1"/>
  <c r="E310" i="1"/>
  <c r="G27" i="1"/>
  <c r="G116" i="1"/>
  <c r="G282" i="1"/>
  <c r="G281" i="1" s="1"/>
  <c r="D309" i="1"/>
  <c r="D308" i="1" s="1"/>
  <c r="E8" i="1"/>
  <c r="E265" i="1"/>
  <c r="E282" i="1"/>
  <c r="E308" i="1"/>
  <c r="E125" i="1"/>
  <c r="E116" i="1"/>
  <c r="E348" i="1"/>
  <c r="E347" i="1" s="1"/>
  <c r="E346" i="1" s="1"/>
  <c r="G33" i="1"/>
  <c r="G32" i="1" s="1"/>
  <c r="E33" i="1"/>
  <c r="E32" i="1" s="1"/>
  <c r="D36" i="1"/>
  <c r="E36" i="1"/>
  <c r="F36" i="1"/>
  <c r="G36" i="1"/>
  <c r="D38" i="1"/>
  <c r="E38" i="1"/>
  <c r="F38" i="1"/>
  <c r="G38" i="1"/>
  <c r="E329" i="1"/>
  <c r="G45" i="1"/>
  <c r="G44" i="1" s="1"/>
  <c r="E80" i="1"/>
  <c r="G268" i="1"/>
  <c r="G267" i="1" s="1"/>
  <c r="G149" i="1"/>
  <c r="G80" i="1"/>
  <c r="G178" i="1"/>
  <c r="E178" i="1"/>
  <c r="E179" i="1"/>
  <c r="E250" i="1"/>
  <c r="G265" i="1"/>
  <c r="G263" i="1" s="1"/>
  <c r="E227" i="1"/>
  <c r="E226" i="1" s="1"/>
  <c r="F267" i="1"/>
  <c r="D267" i="1"/>
  <c r="E332" i="1"/>
  <c r="E149" i="1"/>
  <c r="E148" i="1" s="1"/>
  <c r="D149" i="1"/>
  <c r="D148" i="1" s="1"/>
  <c r="D147" i="1" s="1"/>
  <c r="F297" i="1"/>
  <c r="E297" i="1"/>
  <c r="E296" i="1" s="1"/>
  <c r="F299" i="1"/>
  <c r="D299" i="1"/>
  <c r="F333" i="1"/>
  <c r="F332" i="1" s="1"/>
  <c r="D332" i="1"/>
  <c r="G340" i="1"/>
  <c r="G339" i="1" s="1"/>
  <c r="F340" i="1"/>
  <c r="F339" i="1" s="1"/>
  <c r="E340" i="1"/>
  <c r="D340" i="1"/>
  <c r="D339" i="1" s="1"/>
  <c r="G342" i="1"/>
  <c r="F343" i="1"/>
  <c r="F342" i="1" s="1"/>
  <c r="E342" i="1"/>
  <c r="D343" i="1"/>
  <c r="D342" i="1" s="1"/>
  <c r="F250" i="1"/>
  <c r="F248" i="1" s="1"/>
  <c r="D250" i="1"/>
  <c r="D248" i="1" s="1"/>
  <c r="G228" i="1"/>
  <c r="F228" i="1"/>
  <c r="E228" i="1"/>
  <c r="D228" i="1"/>
  <c r="F213" i="1"/>
  <c r="F211" i="1" s="1"/>
  <c r="D213" i="1"/>
  <c r="D211" i="1" s="1"/>
  <c r="G196" i="1"/>
  <c r="G194" i="1" s="1"/>
  <c r="F196" i="1"/>
  <c r="F194" i="1" s="1"/>
  <c r="E196" i="1"/>
  <c r="E194" i="1" s="1"/>
  <c r="D196" i="1"/>
  <c r="D194" i="1" s="1"/>
  <c r="G181" i="1"/>
  <c r="F181" i="1"/>
  <c r="E181" i="1"/>
  <c r="D181" i="1"/>
  <c r="G158" i="1"/>
  <c r="G157" i="1" s="1"/>
  <c r="F158" i="1"/>
  <c r="F157" i="1" s="1"/>
  <c r="D158" i="1"/>
  <c r="D157" i="1" s="1"/>
  <c r="G139" i="1"/>
  <c r="G138" i="1" s="1"/>
  <c r="F139" i="1"/>
  <c r="F138" i="1" s="1"/>
  <c r="E139" i="1"/>
  <c r="D139" i="1"/>
  <c r="D138" i="1" s="1"/>
  <c r="F125" i="1"/>
  <c r="F123" i="1" s="1"/>
  <c r="D125" i="1"/>
  <c r="D123" i="1" s="1"/>
  <c r="G106" i="1"/>
  <c r="G104" i="1" s="1"/>
  <c r="F106" i="1"/>
  <c r="F104" i="1" s="1"/>
  <c r="E106" i="1"/>
  <c r="E104" i="1" s="1"/>
  <c r="D106" i="1"/>
  <c r="D104" i="1" s="1"/>
  <c r="F83" i="1"/>
  <c r="F81" i="1" s="1"/>
  <c r="D83" i="1"/>
  <c r="D81" i="1" s="1"/>
  <c r="F329" i="1"/>
  <c r="D329" i="1"/>
  <c r="F327" i="1"/>
  <c r="G327" i="1"/>
  <c r="G326" i="1" s="1"/>
  <c r="D327" i="1"/>
  <c r="E324" i="1"/>
  <c r="F324" i="1"/>
  <c r="G324" i="1"/>
  <c r="D324" i="1"/>
  <c r="E322" i="1"/>
  <c r="F322" i="1"/>
  <c r="G322" i="1"/>
  <c r="D322" i="1"/>
  <c r="F319" i="1"/>
  <c r="F318" i="1" s="1"/>
  <c r="F317" i="1" s="1"/>
  <c r="D319" i="1"/>
  <c r="D318" i="1" s="1"/>
  <c r="D317" i="1" s="1"/>
  <c r="E315" i="1"/>
  <c r="E313" i="1" s="1"/>
  <c r="E312" i="1" s="1"/>
  <c r="F315" i="1"/>
  <c r="F313" i="1" s="1"/>
  <c r="F312" i="1" s="1"/>
  <c r="G313" i="1"/>
  <c r="G312" i="1" s="1"/>
  <c r="D315" i="1"/>
  <c r="D313" i="1" s="1"/>
  <c r="D312" i="1" s="1"/>
  <c r="E305" i="1"/>
  <c r="E304" i="1" s="1"/>
  <c r="F305" i="1"/>
  <c r="F304" i="1" s="1"/>
  <c r="G305" i="1"/>
  <c r="G304" i="1" s="1"/>
  <c r="D305" i="1"/>
  <c r="D304" i="1" s="1"/>
  <c r="D295" i="1" s="1"/>
  <c r="E302" i="1"/>
  <c r="F302" i="1"/>
  <c r="F296" i="1" s="1"/>
  <c r="G302" i="1"/>
  <c r="D302" i="1"/>
  <c r="E292" i="1"/>
  <c r="F292" i="1"/>
  <c r="F291" i="1" s="1"/>
  <c r="D293" i="1"/>
  <c r="D292" i="1" s="1"/>
  <c r="D291" i="1" s="1"/>
  <c r="E289" i="1"/>
  <c r="E287" i="1" s="1"/>
  <c r="F289" i="1"/>
  <c r="F287" i="1" s="1"/>
  <c r="F286" i="1" s="1"/>
  <c r="D286" i="1"/>
  <c r="F284" i="1"/>
  <c r="D284" i="1"/>
  <c r="D282" i="1" s="1"/>
  <c r="D281" i="1" s="1"/>
  <c r="D268" i="1" s="1"/>
  <c r="E260" i="1"/>
  <c r="F260" i="1"/>
  <c r="F258" i="1" s="1"/>
  <c r="G260" i="1"/>
  <c r="D260" i="1"/>
  <c r="D258" i="1" s="1"/>
  <c r="F238" i="1"/>
  <c r="D238" i="1"/>
  <c r="F226" i="1"/>
  <c r="G226" i="1"/>
  <c r="D226" i="1"/>
  <c r="E223" i="1"/>
  <c r="F223" i="1"/>
  <c r="G223" i="1"/>
  <c r="D223" i="1"/>
  <c r="F206" i="1"/>
  <c r="D206" i="1"/>
  <c r="F191" i="1"/>
  <c r="G191" i="1"/>
  <c r="D191" i="1"/>
  <c r="D189" i="1" s="1"/>
  <c r="F179" i="1"/>
  <c r="G179" i="1"/>
  <c r="D179" i="1"/>
  <c r="E176" i="1"/>
  <c r="F176" i="1"/>
  <c r="G176" i="1"/>
  <c r="D176" i="1"/>
  <c r="E173" i="1"/>
  <c r="F173" i="1"/>
  <c r="G173" i="1"/>
  <c r="D173" i="1"/>
  <c r="E168" i="1"/>
  <c r="E166" i="1" s="1"/>
  <c r="F168" i="1"/>
  <c r="F166" i="1" s="1"/>
  <c r="G166" i="1"/>
  <c r="D168" i="1"/>
  <c r="D166" i="1" s="1"/>
  <c r="F153" i="1"/>
  <c r="D153" i="1"/>
  <c r="E138" i="1"/>
  <c r="E135" i="1"/>
  <c r="F135" i="1"/>
  <c r="G135" i="1"/>
  <c r="D135" i="1"/>
  <c r="F116" i="1"/>
  <c r="D116" i="1"/>
  <c r="E96" i="1"/>
  <c r="F96" i="1"/>
  <c r="G96" i="1"/>
  <c r="D96" i="1"/>
  <c r="F70" i="1"/>
  <c r="D70" i="1"/>
  <c r="E61" i="1"/>
  <c r="E59" i="1" s="1"/>
  <c r="F61" i="1"/>
  <c r="F59" i="1" s="1"/>
  <c r="G61" i="1"/>
  <c r="G59" i="1" s="1"/>
  <c r="E50" i="1"/>
  <c r="F50" i="1"/>
  <c r="G50" i="1"/>
  <c r="D48" i="1"/>
  <c r="E42" i="1"/>
  <c r="F42" i="1"/>
  <c r="G42" i="1"/>
  <c r="D42" i="1"/>
  <c r="F40" i="1"/>
  <c r="D40" i="1"/>
  <c r="E30" i="1"/>
  <c r="F30" i="1"/>
  <c r="D30" i="1"/>
  <c r="F27" i="1"/>
  <c r="D27" i="1"/>
  <c r="E24" i="1"/>
  <c r="F24" i="1"/>
  <c r="G24" i="1"/>
  <c r="D24" i="1"/>
  <c r="E20" i="1"/>
  <c r="F20" i="1"/>
  <c r="G20" i="1"/>
  <c r="D20" i="1"/>
  <c r="E17" i="1"/>
  <c r="F17" i="1"/>
  <c r="G17" i="1"/>
  <c r="D17" i="1"/>
  <c r="E15" i="1"/>
  <c r="F15" i="1"/>
  <c r="G15" i="1"/>
  <c r="D15" i="1"/>
  <c r="E11" i="1"/>
  <c r="F11" i="1"/>
  <c r="G11" i="1"/>
  <c r="D11" i="1"/>
  <c r="F8" i="1"/>
  <c r="D8" i="1"/>
  <c r="G296" i="1"/>
  <c r="E268" i="1"/>
  <c r="E267" i="1" s="1"/>
  <c r="G7" i="1"/>
  <c r="G248" i="1"/>
  <c r="G30" i="1"/>
  <c r="G238" i="1"/>
  <c r="G237" i="1" s="1"/>
  <c r="E206" i="1"/>
  <c r="D19" i="1" l="1"/>
  <c r="E14" i="1"/>
  <c r="D133" i="1"/>
  <c r="F321" i="1"/>
  <c r="D221" i="1"/>
  <c r="E321" i="1"/>
  <c r="G321" i="1"/>
  <c r="F282" i="1"/>
  <c r="F281" i="1" s="1"/>
  <c r="F278" i="1"/>
  <c r="F272" i="1" s="1"/>
  <c r="E48" i="1"/>
  <c r="G133" i="1"/>
  <c r="E221" i="1"/>
  <c r="F6" i="1"/>
  <c r="E35" i="1"/>
  <c r="D7" i="1"/>
  <c r="E191" i="1"/>
  <c r="E189" i="1" s="1"/>
  <c r="D307" i="1"/>
  <c r="D6" i="1" s="1"/>
  <c r="D326" i="1"/>
  <c r="E171" i="1"/>
  <c r="F326" i="1"/>
  <c r="E94" i="1"/>
  <c r="D14" i="1"/>
  <c r="G48" i="1"/>
  <c r="G94" i="1"/>
  <c r="F114" i="1"/>
  <c r="F133" i="1"/>
  <c r="D151" i="1"/>
  <c r="F171" i="1"/>
  <c r="F189" i="1"/>
  <c r="G221" i="1"/>
  <c r="F94" i="1"/>
  <c r="D204" i="1"/>
  <c r="E7" i="1"/>
  <c r="E307" i="1"/>
  <c r="G114" i="1"/>
  <c r="D114" i="1"/>
  <c r="E81" i="1"/>
  <c r="E263" i="1"/>
  <c r="E258" i="1" s="1"/>
  <c r="G332" i="1"/>
  <c r="G331" i="1" s="1"/>
  <c r="E27" i="1"/>
  <c r="E19" i="1" s="1"/>
  <c r="F48" i="1"/>
  <c r="F151" i="1"/>
  <c r="G171" i="1"/>
  <c r="E70" i="1"/>
  <c r="F7" i="1"/>
  <c r="D171" i="1"/>
  <c r="F221" i="1"/>
  <c r="D321" i="1"/>
  <c r="D331" i="1"/>
  <c r="G153" i="1"/>
  <c r="G151" i="1" s="1"/>
  <c r="G189" i="1"/>
  <c r="F14" i="1"/>
  <c r="E339" i="1"/>
  <c r="E331" i="1" s="1"/>
  <c r="G68" i="1"/>
  <c r="E327" i="1"/>
  <c r="G299" i="1"/>
  <c r="G295" i="1" s="1"/>
  <c r="G35" i="1"/>
  <c r="F19" i="1"/>
  <c r="D68" i="1"/>
  <c r="F295" i="1"/>
  <c r="G287" i="1"/>
  <c r="D94" i="1"/>
  <c r="D236" i="1"/>
  <c r="F331" i="1"/>
  <c r="D35" i="1"/>
  <c r="D33" i="1" s="1"/>
  <c r="D32" i="1" s="1"/>
  <c r="E204" i="1"/>
  <c r="E133" i="1"/>
  <c r="E286" i="1"/>
  <c r="G236" i="1"/>
  <c r="F236" i="1"/>
  <c r="F204" i="1"/>
  <c r="E123" i="1"/>
  <c r="F35" i="1"/>
  <c r="F33" i="1" s="1"/>
  <c r="F32" i="1" s="1"/>
  <c r="G14" i="1"/>
  <c r="G19" i="1"/>
  <c r="E281" i="1"/>
  <c r="G204" i="1"/>
  <c r="E295" i="1"/>
  <c r="G258" i="1"/>
  <c r="G148" i="1"/>
  <c r="G147" i="1" s="1"/>
  <c r="D266" i="1"/>
  <c r="E147" i="1"/>
  <c r="E248" i="1"/>
  <c r="E291" i="1"/>
  <c r="E45" i="1"/>
  <c r="F268" i="1" l="1"/>
  <c r="F275" i="1"/>
  <c r="F271" i="1" s="1"/>
  <c r="D47" i="1"/>
  <c r="G47" i="1"/>
  <c r="E68" i="1"/>
  <c r="F47" i="1"/>
  <c r="E326" i="1"/>
  <c r="E299" i="1"/>
  <c r="G286" i="1"/>
  <c r="E236" i="1"/>
  <c r="E114" i="1"/>
  <c r="E44" i="1"/>
  <c r="G6" i="1" l="1"/>
  <c r="E47" i="1"/>
  <c r="E6" i="1" s="1"/>
</calcChain>
</file>

<file path=xl/sharedStrings.xml><?xml version="1.0" encoding="utf-8"?>
<sst xmlns="http://schemas.openxmlformats.org/spreadsheetml/2006/main" count="703" uniqueCount="399">
  <si>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</si>
  <si>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</si>
  <si>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</si>
  <si>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</si>
  <si>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</si>
  <si>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</si>
  <si>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</si>
  <si>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</si>
  <si>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</si>
  <si>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</si>
  <si>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</si>
  <si>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</si>
  <si>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</si>
  <si>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</si>
  <si>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</si>
  <si>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</si>
  <si>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</si>
  <si>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</si>
  <si>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</si>
  <si>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</si>
  <si>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</si>
  <si>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</si>
  <si>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</si>
  <si>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</si>
  <si>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</si>
  <si>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</si>
  <si>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</si>
  <si>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</si>
  <si>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</si>
  <si>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</si>
  <si>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</si>
  <si>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</si>
  <si>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</si>
  <si>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</si>
  <si>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</si>
  <si>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</si>
  <si>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</si>
  <si>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</si>
  <si>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</si>
  <si>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</si>
  <si>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</si>
  <si>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</si>
  <si>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</si>
  <si>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</si>
  <si>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</si>
  <si>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</si>
  <si>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</si>
  <si>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</si>
  <si>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</si>
  <si>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</si>
  <si>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</si>
  <si>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</si>
  <si>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</si>
  <si>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</si>
  <si>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</si>
  <si>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</si>
  <si>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</si>
  <si>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</si>
  <si>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</si>
  <si>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</si>
  <si>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</si>
  <si>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</si>
  <si>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</si>
  <si>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</si>
  <si>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</si>
  <si>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</si>
  <si>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</si>
  <si>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</si>
  <si>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</si>
  <si>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</si>
  <si>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</si>
  <si>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</si>
  <si>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</si>
  <si>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</si>
  <si>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</si>
  <si>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</si>
  <si>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</si>
  <si>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</si>
  <si>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</si>
  <si>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</si>
  <si>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</si>
  <si>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</si>
  <si>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</si>
  <si>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</si>
  <si>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</si>
  <si>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</si>
  <si>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</si>
  <si>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</si>
  <si>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</si>
  <si>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</si>
  <si>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</si>
  <si>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</si>
  <si>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</si>
  <si>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</si>
  <si>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</si>
  <si>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</si>
  <si>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</si>
  <si>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</si>
  <si>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</si>
  <si>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</si>
  <si>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</si>
  <si>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</si>
  <si>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</si>
  <si>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</si>
  <si>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</si>
  <si>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</si>
  <si>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</si>
  <si>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</si>
  <si>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</si>
  <si>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</si>
  <si>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</si>
  <si>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</si>
  <si>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</si>
  <si>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</si>
  <si>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</si>
  <si>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</si>
  <si>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</si>
  <si>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</si>
  <si>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</si>
  <si>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</si>
  <si>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</si>
  <si>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</si>
  <si>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</si>
  <si>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</si>
  <si>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</si>
  <si>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</si>
  <si>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</si>
  <si>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</si>
  <si>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</si>
  <si>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</si>
  <si>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</si>
  <si>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</si>
  <si>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</si>
  <si>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</si>
  <si>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</si>
  <si>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</si>
  <si>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</si>
  <si>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</si>
  <si>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</si>
  <si>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</si>
  <si>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</si>
  <si>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</si>
  <si>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</si>
  <si>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</si>
  <si>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</si>
  <si>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</si>
  <si>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</si>
  <si>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</si>
  <si>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</si>
  <si>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</si>
  <si>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</si>
  <si>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</si>
  <si>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</si>
  <si>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</si>
  <si>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</si>
  <si>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</si>
  <si>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</si>
  <si>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</si>
  <si>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</si>
  <si>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</si>
  <si>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</si>
  <si>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</si>
  <si>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</si>
  <si>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</si>
  <si>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</si>
  <si>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</si>
  <si>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</si>
  <si>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</si>
  <si>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</si>
  <si>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</si>
  <si>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</si>
  <si>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</si>
  <si>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</si>
  <si>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</si>
  <si>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</si>
  <si>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</si>
  <si>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</si>
  <si>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</si>
  <si>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</si>
  <si>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</si>
  <si>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</si>
  <si>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</si>
  <si>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</si>
  <si>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</si>
  <si>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</si>
  <si>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</si>
  <si>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</si>
  <si>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</si>
  <si>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</si>
  <si>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</si>
  <si>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</si>
  <si>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</si>
  <si>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</si>
  <si>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</si>
  <si>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</si>
  <si>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</si>
  <si>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</si>
  <si>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</si>
  <si>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</si>
  <si>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</si>
  <si>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</si>
  <si>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</si>
  <si>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</si>
  <si>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</si>
  <si>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</si>
  <si>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</si>
  <si>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</si>
  <si>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</si>
  <si>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</si>
  <si>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</si>
  <si>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</si>
  <si>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</si>
  <si>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</si>
  <si>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</si>
  <si>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</si>
  <si>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</si>
  <si>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</si>
  <si>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</si>
  <si>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</si>
  <si>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</si>
  <si>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</si>
  <si>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</si>
  <si>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</si>
  <si>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</si>
  <si>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</si>
  <si>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</si>
  <si>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</si>
  <si>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</si>
  <si>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</si>
  <si>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</si>
  <si>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</si>
  <si>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</si>
  <si>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</si>
  <si>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</si>
  <si>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</si>
  <si>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</si>
  <si>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</si>
  <si>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</si>
  <si>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</si>
  <si>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</si>
  <si>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</si>
  <si>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</si>
  <si>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</si>
  <si>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</si>
  <si>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</si>
  <si>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</si>
  <si>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</si>
  <si>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</si>
  <si>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</si>
  <si>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</si>
  <si>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</si>
  <si>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</si>
  <si>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</si>
  <si>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</si>
  <si>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</si>
  <si>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</si>
  <si>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</si>
  <si>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</si>
  <si>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</si>
  <si>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</si>
  <si>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</si>
  <si>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</si>
  <si>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</si>
  <si>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</si>
  <si>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</si>
  <si>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</si>
  <si>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</si>
  <si>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</si>
  <si>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</si>
  <si>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</si>
  <si>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</si>
  <si>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</si>
  <si>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</si>
  <si>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</si>
  <si>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</si>
  <si>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</si>
  <si>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</si>
  <si>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</si>
  <si>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</si>
  <si>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</si>
  <si>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</si>
  <si>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</si>
  <si>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</si>
  <si>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</si>
  <si>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</si>
  <si>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</si>
  <si>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</si>
  <si>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</si>
  <si>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</si>
  <si>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</si>
  <si>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</si>
  <si>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</si>
  <si>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</si>
  <si>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</si>
  <si>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</si>
  <si>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</si>
  <si>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</si>
  <si>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</si>
  <si>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</si>
  <si>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</si>
  <si>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</si>
  <si>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</si>
  <si>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</si>
  <si>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</si>
  <si>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</si>
  <si>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</si>
  <si>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</si>
  <si>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</si>
  <si>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</si>
  <si>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</si>
  <si>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</si>
  <si>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</si>
  <si>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</si>
  <si>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</si>
  <si>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</si>
  <si>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</si>
  <si>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</si>
  <si>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</si>
  <si>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</si>
  <si>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</si>
  <si>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</si>
  <si>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</si>
  <si>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</si>
  <si>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</si>
  <si>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</si>
  <si>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</si>
  <si>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</si>
  <si>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</si>
  <si>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</si>
  <si>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</si>
  <si>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</si>
  <si>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</si>
  <si>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</si>
  <si>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</si>
  <si>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</si>
  <si>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</si>
  <si>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</si>
  <si>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</si>
  <si>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</si>
  <si>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</si>
  <si>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</si>
  <si>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</si>
  <si>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</si>
  <si>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</si>
  <si>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</si>
  <si>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</si>
  <si>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</si>
  <si>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</si>
  <si>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</si>
  <si>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</si>
  <si>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</si>
  <si>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</si>
  <si>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</si>
  <si>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</si>
  <si>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</si>
  <si>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</si>
  <si>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</si>
  <si>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</si>
  <si>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</si>
  <si>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</si>
  <si>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</si>
  <si>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</si>
  <si>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</si>
  <si>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</si>
  <si>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</si>
  <si>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</si>
  <si>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</si>
  <si>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</si>
  <si>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</si>
  <si>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</si>
  <si>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</si>
  <si>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</si>
  <si>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</si>
  <si>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</si>
  <si>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</si>
  <si>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</si>
  <si>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</si>
  <si>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</si>
  <si>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</si>
  <si>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</si>
  <si>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</si>
  <si>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</si>
  <si>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</si>
  <si>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</si>
  <si>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</si>
  <si>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</si>
  <si>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</si>
  <si>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</si>
  <si>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</si>
  <si>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>000  0104  0000000  000  293</t>
  </si>
  <si>
    <t>Штрафы за нарушение законодательства о закупках и нарушение условий контрактов (договоров)</t>
  </si>
  <si>
    <t>000  0104  0000000  000  295</t>
  </si>
  <si>
    <t>Другие экономические санкции</t>
  </si>
  <si>
    <t>000  0104  0000000  000  292</t>
  </si>
  <si>
    <t>000  0409  0000000000  000</t>
  </si>
  <si>
    <t>000  0409  0000000000  225</t>
  </si>
  <si>
    <t>Иные выплаты текущего характера организациям</t>
  </si>
  <si>
    <t>000  0104  0000000  000  297</t>
  </si>
  <si>
    <t xml:space="preserve">                                                                                            на 01.06.2023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</si>
</sst>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*#,##0.00"/>
  </numFmts>
  <fonts count="11" x14ac:knownFonts="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-8581054.4200000018</v>
          </cell>
          <cell r="E6">
            <v>3420000</v>
          </cell>
          <cell r="F6">
            <v>-525862.98</v>
          </cell>
          <cell r="G6">
            <v>34293.849999999627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tabSelected="1" workbookViewId="0">
      <selection activeCell="F351" sqref="F351"/>
    </sheetView>
  </sheetViews>
  <sheetFormatPr defaultRowHeight="12.75" x14ac:dyDescent="0.2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 x14ac:dyDescent="0.2">
      <c r="A1" s="49" t="s">
        <v>100</v>
      </c>
      <c r="B1" s="49"/>
      <c r="C1" s="49"/>
      <c r="D1" s="49"/>
      <c r="E1" s="49"/>
      <c r="F1" s="49"/>
      <c r="G1" s="49"/>
    </row>
    <row r="2" spans="1:7" x14ac:dyDescent="0.2">
      <c r="A2" s="9"/>
      <c r="B2" s="10"/>
      <c r="C2" s="54" t="s">
        <v>165</v>
      </c>
      <c r="D2" s="54"/>
      <c r="E2" s="54"/>
    </row>
    <row r="3" spans="1:7" x14ac:dyDescent="0.2">
      <c r="A3" s="50" t="s">
        <v>280</v>
      </c>
      <c r="B3" s="50"/>
      <c r="C3" s="50"/>
      <c r="D3" s="50"/>
      <c r="E3" s="51"/>
      <c r="F3" s="51"/>
      <c r="G3" s="51"/>
    </row>
    <row r="4" spans="1:7" x14ac:dyDescent="0.2">
      <c r="A4" s="52" t="s">
        <v>398</v>
      </c>
      <c r="B4" s="52"/>
      <c r="C4" s="52"/>
      <c r="D4" s="52"/>
      <c r="E4" s="53"/>
      <c r="F4" s="53"/>
      <c r="G4" s="53"/>
    </row>
    <row r="5" spans="1:7" ht="45.75" customHeight="1" x14ac:dyDescent="0.2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 x14ac:dyDescent="0.2">
      <c r="A6" s="13">
        <v>200</v>
      </c>
      <c r="B6" s="14" t="s">
        <v>143</v>
      </c>
      <c r="C6" s="14" t="s">
        <v>156</v>
      </c>
      <c r="D6" s="15">
        <f>D307+D312</f>
        <v>4000</v>
      </c>
      <c r="E6" s="7">
        <f>E7+E14+E19+E35+E47+E281+E286+E291+E295+E312+E317+E321+E326+E331+E44+E32+E307+E346+E271</f>
        <v>81129954.420000002</v>
      </c>
      <c r="F6" s="7">
        <f>F307+F312</f>
        <v>0</v>
      </c>
      <c r="G6" s="7">
        <f>G7+G14+G19+G35+G47+G281+G286+G295+G307+G321+G326+G346+G331+G312+G271+G317+G291+G44</f>
        <v>11252823.5</v>
      </c>
    </row>
    <row r="7" spans="1:7" s="16" customFormat="1" ht="15.75" customHeight="1" x14ac:dyDescent="0.2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 x14ac:dyDescent="0.2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 x14ac:dyDescent="0.2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 x14ac:dyDescent="0.2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 x14ac:dyDescent="0.2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 x14ac:dyDescent="0.2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 x14ac:dyDescent="0.2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 x14ac:dyDescent="0.2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 x14ac:dyDescent="0.2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 x14ac:dyDescent="0.2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 x14ac:dyDescent="0.2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 x14ac:dyDescent="0.2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 x14ac:dyDescent="0.2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4122000</v>
      </c>
      <c r="F19" s="7">
        <f>F20+F24+F27+F30</f>
        <v>0</v>
      </c>
      <c r="G19" s="7">
        <f>G20+G24+G27+G30</f>
        <v>1507048.6300000001</v>
      </c>
    </row>
    <row r="20" spans="1:7" s="16" customFormat="1" ht="37.5" hidden="1" customHeight="1" x14ac:dyDescent="0.2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 x14ac:dyDescent="0.2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 x14ac:dyDescent="0.2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 x14ac:dyDescent="0.2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 x14ac:dyDescent="0.2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 x14ac:dyDescent="0.2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 x14ac:dyDescent="0.2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 x14ac:dyDescent="0.2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3926000</v>
      </c>
      <c r="F27" s="5">
        <f>F28+F29</f>
        <v>0</v>
      </c>
      <c r="G27" s="5">
        <f>G28+G29</f>
        <v>1434792.34</v>
      </c>
    </row>
    <row r="28" spans="1:7" x14ac:dyDescent="0.2">
      <c r="A28" s="17">
        <v>200</v>
      </c>
      <c r="B28" s="20" t="s">
        <v>85</v>
      </c>
      <c r="C28" s="20" t="s">
        <v>21</v>
      </c>
      <c r="D28" s="22"/>
      <c r="E28" s="5">
        <f>3926000</f>
        <v>3926000</v>
      </c>
      <c r="F28" s="5"/>
      <c r="G28" s="5">
        <f>1095736.34+339056</f>
        <v>1434792.34</v>
      </c>
    </row>
    <row r="29" spans="1:7" x14ac:dyDescent="0.2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 x14ac:dyDescent="0.2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196000</v>
      </c>
      <c r="F30" s="5">
        <f>F31</f>
        <v>0</v>
      </c>
      <c r="G30" s="5">
        <f>G31</f>
        <v>72256.289999999994</v>
      </c>
    </row>
    <row r="31" spans="1:7" x14ac:dyDescent="0.2">
      <c r="A31" s="17">
        <v>200</v>
      </c>
      <c r="B31" s="20" t="s">
        <v>56</v>
      </c>
      <c r="C31" s="20" t="s">
        <v>21</v>
      </c>
      <c r="D31" s="22"/>
      <c r="E31" s="5">
        <f>196000</f>
        <v>196000</v>
      </c>
      <c r="F31" s="5"/>
      <c r="G31" s="5">
        <v>72256.289999999994</v>
      </c>
    </row>
    <row r="32" spans="1:7" ht="34.5" x14ac:dyDescent="0.2">
      <c r="A32" s="13">
        <v>200</v>
      </c>
      <c r="B32" s="21" t="s">
        <v>339</v>
      </c>
      <c r="C32" s="24" t="s">
        <v>341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 x14ac:dyDescent="0.2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 x14ac:dyDescent="0.2">
      <c r="A34" s="17">
        <v>200</v>
      </c>
      <c r="B34" s="20" t="s">
        <v>340</v>
      </c>
      <c r="C34" s="26" t="s">
        <v>342</v>
      </c>
      <c r="D34" s="22"/>
      <c r="E34" s="5"/>
      <c r="F34" s="5"/>
      <c r="G34" s="5"/>
    </row>
    <row r="35" spans="1:7" ht="56.25" customHeight="1" x14ac:dyDescent="0.2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1245200</v>
      </c>
      <c r="F35" s="28">
        <f>F36+F38+F40+F42</f>
        <v>0</v>
      </c>
      <c r="G35" s="28">
        <f>G36+G38+G40+G42</f>
        <v>348071.02999999997</v>
      </c>
    </row>
    <row r="36" spans="1:7" ht="38.25" hidden="1" customHeight="1" x14ac:dyDescent="0.2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 x14ac:dyDescent="0.2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 x14ac:dyDescent="0.2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 x14ac:dyDescent="0.2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 x14ac:dyDescent="0.2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1186000</v>
      </c>
      <c r="F40" s="5">
        <f>F41</f>
        <v>0</v>
      </c>
      <c r="G40" s="5">
        <f>G41</f>
        <v>328715.99</v>
      </c>
    </row>
    <row r="41" spans="1:7" x14ac:dyDescent="0.2">
      <c r="A41" s="17">
        <v>200</v>
      </c>
      <c r="B41" s="20" t="s">
        <v>95</v>
      </c>
      <c r="C41" s="20" t="s">
        <v>11</v>
      </c>
      <c r="D41" s="22"/>
      <c r="E41" s="5">
        <f>1186000</f>
        <v>1186000</v>
      </c>
      <c r="F41" s="5"/>
      <c r="G41" s="5">
        <f>239173.54+89542.45</f>
        <v>328715.99</v>
      </c>
    </row>
    <row r="42" spans="1:7" ht="23.25" x14ac:dyDescent="0.2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59200</v>
      </c>
      <c r="F42" s="5">
        <f>F43</f>
        <v>0</v>
      </c>
      <c r="G42" s="5">
        <f>G43</f>
        <v>19355.04</v>
      </c>
    </row>
    <row r="43" spans="1:7" x14ac:dyDescent="0.2">
      <c r="A43" s="17">
        <v>200</v>
      </c>
      <c r="B43" s="20" t="s">
        <v>70</v>
      </c>
      <c r="C43" s="20" t="s">
        <v>11</v>
      </c>
      <c r="D43" s="22"/>
      <c r="E43" s="5">
        <v>59200</v>
      </c>
      <c r="F43" s="5"/>
      <c r="G43" s="5">
        <v>19355.04</v>
      </c>
    </row>
    <row r="44" spans="1:7" ht="45.75" x14ac:dyDescent="0.2">
      <c r="A44" s="29"/>
      <c r="B44" s="21" t="s">
        <v>335</v>
      </c>
      <c r="C44" s="24" t="s">
        <v>336</v>
      </c>
      <c r="D44" s="30"/>
      <c r="E44" s="30">
        <f>E45</f>
        <v>21503100</v>
      </c>
      <c r="F44" s="31"/>
      <c r="G44" s="30">
        <f>G45</f>
        <v>0</v>
      </c>
    </row>
    <row r="45" spans="1:7" ht="23.25" x14ac:dyDescent="0.2">
      <c r="A45" s="13"/>
      <c r="B45" s="14" t="s">
        <v>394</v>
      </c>
      <c r="C45" s="14" t="s">
        <v>98</v>
      </c>
      <c r="D45" s="32"/>
      <c r="E45" s="33">
        <f>E46</f>
        <v>21503100</v>
      </c>
      <c r="F45" s="32"/>
      <c r="G45" s="33">
        <f>G46</f>
        <v>0</v>
      </c>
    </row>
    <row r="46" spans="1:7" x14ac:dyDescent="0.2">
      <c r="A46" s="29"/>
      <c r="B46" s="20" t="s">
        <v>395</v>
      </c>
      <c r="C46" s="20" t="s">
        <v>101</v>
      </c>
      <c r="D46" s="34"/>
      <c r="E46" s="35">
        <f>21479100+24000</f>
        <v>21503100</v>
      </c>
      <c r="F46" s="34"/>
      <c r="G46" s="35">
        <v>0</v>
      </c>
    </row>
    <row r="47" spans="1:7" ht="33.75" customHeight="1" x14ac:dyDescent="0.2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42351791.439999998</v>
      </c>
      <c r="F47" s="28">
        <f>F48+F68+F91+F94+F114+F133+F151+F166+F171+F189+F204+F221+F236+F258</f>
        <v>0</v>
      </c>
      <c r="G47" s="28">
        <f>G48+G68+G91+G94+G114+G133+G151+G166+G171+G189+G204+G221+G236+G258+G147+G267</f>
        <v>4027987.21</v>
      </c>
    </row>
    <row r="48" spans="1:7" s="16" customFormat="1" ht="55.5" customHeight="1" x14ac:dyDescent="0.2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 x14ac:dyDescent="0.2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 x14ac:dyDescent="0.2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 x14ac:dyDescent="0.2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 x14ac:dyDescent="0.2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 x14ac:dyDescent="0.2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 x14ac:dyDescent="0.2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 x14ac:dyDescent="0.2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 x14ac:dyDescent="0.2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 x14ac:dyDescent="0.2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 x14ac:dyDescent="0.2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 x14ac:dyDescent="0.2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 x14ac:dyDescent="0.2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 x14ac:dyDescent="0.2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 x14ac:dyDescent="0.2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 x14ac:dyDescent="0.2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 x14ac:dyDescent="0.2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 x14ac:dyDescent="0.2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 x14ac:dyDescent="0.2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 x14ac:dyDescent="0.2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 x14ac:dyDescent="0.2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2177000</v>
      </c>
      <c r="F68" s="7"/>
      <c r="G68" s="36">
        <f>G70+G80+G81</f>
        <v>769199.55999999994</v>
      </c>
    </row>
    <row r="69" spans="1:7" hidden="1" x14ac:dyDescent="0.2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 x14ac:dyDescent="0.2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1608000</v>
      </c>
      <c r="F70" s="5">
        <f>F71+F72+F73+F74+F75+F76+F77+F78+F79</f>
        <v>0</v>
      </c>
      <c r="G70" s="1">
        <f>G71+G72+G73+G75+G76+G77</f>
        <v>652240.18999999994</v>
      </c>
    </row>
    <row r="71" spans="1:7" x14ac:dyDescent="0.2">
      <c r="A71" s="17">
        <v>200</v>
      </c>
      <c r="B71" s="20" t="s">
        <v>44</v>
      </c>
      <c r="C71" s="20" t="s">
        <v>92</v>
      </c>
      <c r="D71" s="22"/>
      <c r="E71" s="5">
        <v>152000</v>
      </c>
      <c r="F71" s="5"/>
      <c r="G71" s="1">
        <v>51107.49</v>
      </c>
    </row>
    <row r="72" spans="1:7" x14ac:dyDescent="0.2">
      <c r="A72" s="17">
        <v>200</v>
      </c>
      <c r="B72" s="20" t="s">
        <v>157</v>
      </c>
      <c r="C72" s="20" t="s">
        <v>67</v>
      </c>
      <c r="D72" s="22"/>
      <c r="E72" s="6">
        <v>5000</v>
      </c>
      <c r="F72" s="5"/>
      <c r="G72" s="1">
        <v>0</v>
      </c>
    </row>
    <row r="73" spans="1:7" x14ac:dyDescent="0.2">
      <c r="A73" s="17">
        <v>200</v>
      </c>
      <c r="B73" s="20" t="s">
        <v>58</v>
      </c>
      <c r="C73" s="20" t="s">
        <v>136</v>
      </c>
      <c r="D73" s="22"/>
      <c r="E73" s="6">
        <v>18000</v>
      </c>
      <c r="F73" s="5"/>
      <c r="G73" s="1">
        <v>1895.52</v>
      </c>
    </row>
    <row r="74" spans="1:7" ht="23.25" x14ac:dyDescent="0.2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 x14ac:dyDescent="0.2">
      <c r="A75" s="17">
        <v>200</v>
      </c>
      <c r="B75" s="20" t="s">
        <v>50</v>
      </c>
      <c r="C75" s="20" t="s">
        <v>101</v>
      </c>
      <c r="D75" s="22"/>
      <c r="E75" s="6">
        <v>378000</v>
      </c>
      <c r="F75" s="5"/>
      <c r="G75" s="1">
        <v>142422.98000000001</v>
      </c>
    </row>
    <row r="76" spans="1:7" x14ac:dyDescent="0.2">
      <c r="A76" s="17">
        <v>200</v>
      </c>
      <c r="B76" s="20" t="s">
        <v>151</v>
      </c>
      <c r="C76" s="20" t="s">
        <v>108</v>
      </c>
      <c r="D76" s="22"/>
      <c r="E76" s="6">
        <v>1049000</v>
      </c>
      <c r="F76" s="5"/>
      <c r="G76" s="1">
        <v>456814.2</v>
      </c>
    </row>
    <row r="77" spans="1:7" x14ac:dyDescent="0.2">
      <c r="A77" s="17">
        <v>200</v>
      </c>
      <c r="B77" s="20" t="s">
        <v>228</v>
      </c>
      <c r="C77" s="20" t="s">
        <v>223</v>
      </c>
      <c r="D77" s="22"/>
      <c r="E77" s="5">
        <v>6000</v>
      </c>
      <c r="F77" s="5"/>
      <c r="G77" s="1">
        <v>0</v>
      </c>
    </row>
    <row r="78" spans="1:7" ht="23.25" x14ac:dyDescent="0.2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 x14ac:dyDescent="0.2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 x14ac:dyDescent="0.2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 x14ac:dyDescent="0.2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569000</v>
      </c>
      <c r="F81" s="5">
        <f>F82+F83</f>
        <v>0</v>
      </c>
      <c r="G81" s="1">
        <f>G82+G83</f>
        <v>116959.37</v>
      </c>
    </row>
    <row r="82" spans="1:7" x14ac:dyDescent="0.2">
      <c r="A82" s="17">
        <v>200</v>
      </c>
      <c r="B82" s="20" t="s">
        <v>19</v>
      </c>
      <c r="C82" s="20" t="s">
        <v>148</v>
      </c>
      <c r="D82" s="22"/>
      <c r="E82" s="5">
        <v>74000</v>
      </c>
      <c r="F82" s="5"/>
      <c r="G82" s="1">
        <v>0</v>
      </c>
    </row>
    <row r="83" spans="1:7" ht="23.25" x14ac:dyDescent="0.2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495000</v>
      </c>
      <c r="F83" s="5">
        <f>F84+F85+F86+F87+F88+F89+F90</f>
        <v>0</v>
      </c>
      <c r="G83" s="1">
        <f>G84+G85+G86+G87+G88+G89+G90</f>
        <v>116959.37</v>
      </c>
    </row>
    <row r="84" spans="1:7" x14ac:dyDescent="0.2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 x14ac:dyDescent="0.2">
      <c r="A85" s="17">
        <v>200</v>
      </c>
      <c r="B85" s="20" t="s">
        <v>247</v>
      </c>
      <c r="C85" s="20" t="s">
        <v>241</v>
      </c>
      <c r="D85" s="22"/>
      <c r="E85" s="5">
        <v>265000</v>
      </c>
      <c r="F85" s="5"/>
      <c r="G85" s="1">
        <v>101150.9</v>
      </c>
    </row>
    <row r="86" spans="1:7" ht="23.25" x14ac:dyDescent="0.2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 x14ac:dyDescent="0.2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 x14ac:dyDescent="0.2">
      <c r="A88" s="17">
        <v>200</v>
      </c>
      <c r="B88" s="20" t="s">
        <v>250</v>
      </c>
      <c r="C88" s="20" t="s">
        <v>244</v>
      </c>
      <c r="D88" s="22"/>
      <c r="E88" s="6">
        <v>230000</v>
      </c>
      <c r="F88" s="5"/>
      <c r="G88" s="1">
        <v>15808.47</v>
      </c>
    </row>
    <row r="89" spans="1:7" ht="23.25" x14ac:dyDescent="0.2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 x14ac:dyDescent="0.2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 x14ac:dyDescent="0.2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 x14ac:dyDescent="0.2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 x14ac:dyDescent="0.2">
      <c r="A93" s="17">
        <v>200</v>
      </c>
      <c r="B93" s="20" t="s">
        <v>353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 x14ac:dyDescent="0.2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 x14ac:dyDescent="0.2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 x14ac:dyDescent="0.2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 x14ac:dyDescent="0.2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 x14ac:dyDescent="0.2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 x14ac:dyDescent="0.2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 x14ac:dyDescent="0.2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 x14ac:dyDescent="0.2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 x14ac:dyDescent="0.2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 x14ac:dyDescent="0.2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 x14ac:dyDescent="0.2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 x14ac:dyDescent="0.2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 x14ac:dyDescent="0.2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 x14ac:dyDescent="0.2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 x14ac:dyDescent="0.2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 x14ac:dyDescent="0.2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 x14ac:dyDescent="0.2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 x14ac:dyDescent="0.2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 x14ac:dyDescent="0.2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 x14ac:dyDescent="0.2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 x14ac:dyDescent="0.2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28000</v>
      </c>
      <c r="F114" s="7">
        <f>F116+F123</f>
        <v>0</v>
      </c>
      <c r="G114" s="36">
        <f>G116+G123</f>
        <v>8621.33</v>
      </c>
    </row>
    <row r="115" spans="1:7" ht="16.5" hidden="1" customHeight="1" x14ac:dyDescent="0.2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 x14ac:dyDescent="0.2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7000</v>
      </c>
      <c r="F116" s="5">
        <f>F117+F118+F119+F120+F121+F122</f>
        <v>0</v>
      </c>
      <c r="G116" s="1">
        <f>G117+G118+G119+G120+G121+G122</f>
        <v>5000</v>
      </c>
    </row>
    <row r="117" spans="1:7" x14ac:dyDescent="0.2">
      <c r="A117" s="17">
        <v>200</v>
      </c>
      <c r="B117" s="20" t="s">
        <v>93</v>
      </c>
      <c r="C117" s="20" t="s">
        <v>92</v>
      </c>
      <c r="D117" s="22"/>
      <c r="E117" s="5">
        <f>7000</f>
        <v>7000</v>
      </c>
      <c r="F117" s="5"/>
      <c r="G117" s="1">
        <v>5000</v>
      </c>
    </row>
    <row r="118" spans="1:7" x14ac:dyDescent="0.2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 x14ac:dyDescent="0.2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 x14ac:dyDescent="0.2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 x14ac:dyDescent="0.2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 x14ac:dyDescent="0.2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 x14ac:dyDescent="0.2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21000</v>
      </c>
      <c r="F123" s="5">
        <f>F124+F125</f>
        <v>0</v>
      </c>
      <c r="G123" s="1">
        <f>G124+G125</f>
        <v>3621.33</v>
      </c>
    </row>
    <row r="124" spans="1:7" x14ac:dyDescent="0.2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 x14ac:dyDescent="0.2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21000</v>
      </c>
      <c r="F125" s="5">
        <f>F126+F127+F128+F129+F130+F131+F132</f>
        <v>0</v>
      </c>
      <c r="G125" s="1">
        <f>G126+G127+G128+G129+G130+G131+G132</f>
        <v>3621.33</v>
      </c>
    </row>
    <row r="126" spans="1:7" x14ac:dyDescent="0.2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 x14ac:dyDescent="0.2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 x14ac:dyDescent="0.2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 x14ac:dyDescent="0.2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 x14ac:dyDescent="0.2">
      <c r="A130" s="17">
        <v>200</v>
      </c>
      <c r="B130" s="20" t="s">
        <v>262</v>
      </c>
      <c r="C130" s="20" t="s">
        <v>244</v>
      </c>
      <c r="D130" s="22"/>
      <c r="E130" s="5">
        <v>21000</v>
      </c>
      <c r="F130" s="5"/>
      <c r="G130" s="1">
        <v>3621.33</v>
      </c>
    </row>
    <row r="131" spans="1:7" ht="23.25" x14ac:dyDescent="0.2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 x14ac:dyDescent="0.2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 x14ac:dyDescent="0.2">
      <c r="A133" s="13">
        <v>200</v>
      </c>
      <c r="B133" s="14" t="s">
        <v>360</v>
      </c>
      <c r="C133" s="14" t="s">
        <v>361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35250</v>
      </c>
    </row>
    <row r="134" spans="1:7" hidden="1" x14ac:dyDescent="0.2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 x14ac:dyDescent="0.2">
      <c r="A135" s="17">
        <v>200</v>
      </c>
      <c r="B135" s="20" t="s">
        <v>362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35250</v>
      </c>
    </row>
    <row r="136" spans="1:7" x14ac:dyDescent="0.2">
      <c r="A136" s="17">
        <v>200</v>
      </c>
      <c r="B136" s="20" t="s">
        <v>363</v>
      </c>
      <c r="C136" s="20" t="s">
        <v>101</v>
      </c>
      <c r="D136" s="22"/>
      <c r="E136" s="5">
        <v>50000</v>
      </c>
      <c r="F136" s="5"/>
      <c r="G136" s="5">
        <f>35250</f>
        <v>35250</v>
      </c>
    </row>
    <row r="137" spans="1:7" x14ac:dyDescent="0.2">
      <c r="A137" s="17">
        <v>200</v>
      </c>
      <c r="B137" s="20" t="s">
        <v>364</v>
      </c>
      <c r="C137" s="20" t="s">
        <v>108</v>
      </c>
      <c r="D137" s="22"/>
      <c r="E137" s="5"/>
      <c r="F137" s="5"/>
      <c r="G137" s="5"/>
    </row>
    <row r="138" spans="1:7" x14ac:dyDescent="0.2">
      <c r="A138" s="17">
        <v>200</v>
      </c>
      <c r="B138" s="20" t="s">
        <v>365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 x14ac:dyDescent="0.2">
      <c r="A139" s="17">
        <v>200</v>
      </c>
      <c r="B139" s="20" t="s">
        <v>366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 x14ac:dyDescent="0.2">
      <c r="A140" s="17">
        <v>200</v>
      </c>
      <c r="B140" s="20" t="s">
        <v>367</v>
      </c>
      <c r="C140" s="20" t="s">
        <v>240</v>
      </c>
      <c r="D140" s="22"/>
      <c r="E140" s="5"/>
      <c r="F140" s="5"/>
      <c r="G140" s="5"/>
    </row>
    <row r="141" spans="1:7" ht="23.25" x14ac:dyDescent="0.2">
      <c r="A141" s="17">
        <v>200</v>
      </c>
      <c r="B141" s="20" t="s">
        <v>368</v>
      </c>
      <c r="C141" s="20" t="s">
        <v>241</v>
      </c>
      <c r="D141" s="22"/>
      <c r="E141" s="5"/>
      <c r="F141" s="5"/>
      <c r="G141" s="5"/>
    </row>
    <row r="142" spans="1:7" ht="23.25" x14ac:dyDescent="0.2">
      <c r="A142" s="17">
        <v>200</v>
      </c>
      <c r="B142" s="20" t="s">
        <v>369</v>
      </c>
      <c r="C142" s="20" t="s">
        <v>242</v>
      </c>
      <c r="D142" s="22"/>
      <c r="E142" s="5"/>
      <c r="F142" s="5"/>
      <c r="G142" s="5"/>
    </row>
    <row r="143" spans="1:7" x14ac:dyDescent="0.2">
      <c r="A143" s="17">
        <v>200</v>
      </c>
      <c r="B143" s="20" t="s">
        <v>370</v>
      </c>
      <c r="C143" s="20" t="s">
        <v>243</v>
      </c>
      <c r="D143" s="22"/>
      <c r="E143" s="5"/>
      <c r="F143" s="5"/>
      <c r="G143" s="5"/>
    </row>
    <row r="144" spans="1:7" ht="23.25" x14ac:dyDescent="0.2">
      <c r="A144" s="17">
        <v>200</v>
      </c>
      <c r="B144" s="20" t="s">
        <v>371</v>
      </c>
      <c r="C144" s="20" t="s">
        <v>244</v>
      </c>
      <c r="D144" s="22"/>
      <c r="E144" s="5"/>
      <c r="F144" s="5"/>
      <c r="G144" s="5"/>
    </row>
    <row r="145" spans="1:7" ht="23.25" x14ac:dyDescent="0.2">
      <c r="A145" s="17">
        <v>200</v>
      </c>
      <c r="B145" s="20" t="s">
        <v>372</v>
      </c>
      <c r="C145" s="20" t="s">
        <v>245</v>
      </c>
      <c r="D145" s="22"/>
      <c r="E145" s="5"/>
      <c r="F145" s="5"/>
      <c r="G145" s="5"/>
    </row>
    <row r="146" spans="1:7" ht="34.5" x14ac:dyDescent="0.2">
      <c r="A146" s="17">
        <v>200</v>
      </c>
      <c r="B146" s="20" t="s">
        <v>373</v>
      </c>
      <c r="C146" s="20" t="s">
        <v>273</v>
      </c>
      <c r="D146" s="22"/>
      <c r="E146" s="5"/>
      <c r="F146" s="5"/>
      <c r="G146" s="5"/>
    </row>
    <row r="147" spans="1:7" ht="16.5" customHeight="1" x14ac:dyDescent="0.2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15300</v>
      </c>
      <c r="F147" s="5"/>
      <c r="G147" s="28">
        <f>G148</f>
        <v>0</v>
      </c>
    </row>
    <row r="148" spans="1:7" x14ac:dyDescent="0.2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15300</v>
      </c>
      <c r="F148" s="5"/>
      <c r="G148" s="5">
        <f>G149</f>
        <v>0</v>
      </c>
    </row>
    <row r="149" spans="1:7" x14ac:dyDescent="0.2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15300</v>
      </c>
      <c r="F149" s="5"/>
      <c r="G149" s="5">
        <f>G150</f>
        <v>0</v>
      </c>
    </row>
    <row r="150" spans="1:7" x14ac:dyDescent="0.2">
      <c r="A150" s="17">
        <v>200</v>
      </c>
      <c r="B150" s="20" t="s">
        <v>352</v>
      </c>
      <c r="C150" s="20" t="s">
        <v>108</v>
      </c>
      <c r="D150" s="22"/>
      <c r="E150" s="5">
        <v>15300</v>
      </c>
      <c r="F150" s="5"/>
      <c r="G150" s="5">
        <v>0</v>
      </c>
    </row>
    <row r="151" spans="1:7" s="16" customFormat="1" ht="22.5" customHeight="1" x14ac:dyDescent="0.2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3036000</v>
      </c>
      <c r="F151" s="7">
        <f>F153+F157</f>
        <v>0</v>
      </c>
      <c r="G151" s="7">
        <f>G153+G163</f>
        <v>395836.11</v>
      </c>
    </row>
    <row r="152" spans="1:7" hidden="1" x14ac:dyDescent="0.2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 x14ac:dyDescent="0.2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2971000</v>
      </c>
      <c r="F153" s="5">
        <f>F154+F155+F156</f>
        <v>0</v>
      </c>
      <c r="G153" s="5">
        <f>G154+G155+G156</f>
        <v>395836.11</v>
      </c>
    </row>
    <row r="154" spans="1:7" x14ac:dyDescent="0.2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 x14ac:dyDescent="0.2">
      <c r="A155" s="17">
        <v>200</v>
      </c>
      <c r="B155" s="20" t="s">
        <v>31</v>
      </c>
      <c r="C155" s="20" t="s">
        <v>101</v>
      </c>
      <c r="D155" s="22"/>
      <c r="E155" s="5">
        <f>2096000+626000</f>
        <v>2722000</v>
      </c>
      <c r="F155" s="5"/>
      <c r="G155" s="5">
        <f>225000+134549</f>
        <v>359549</v>
      </c>
    </row>
    <row r="156" spans="1:7" x14ac:dyDescent="0.2">
      <c r="A156" s="17">
        <v>200</v>
      </c>
      <c r="B156" s="20" t="s">
        <v>77</v>
      </c>
      <c r="C156" s="20" t="s">
        <v>108</v>
      </c>
      <c r="D156" s="22"/>
      <c r="E156" s="5">
        <v>249000</v>
      </c>
      <c r="F156" s="5"/>
      <c r="G156" s="5">
        <v>36287.11</v>
      </c>
    </row>
    <row r="157" spans="1:7" x14ac:dyDescent="0.2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65000</v>
      </c>
      <c r="F157" s="5">
        <f>F158</f>
        <v>0</v>
      </c>
      <c r="G157" s="5">
        <f>G158</f>
        <v>0</v>
      </c>
    </row>
    <row r="158" spans="1:7" ht="23.25" x14ac:dyDescent="0.2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65000</v>
      </c>
      <c r="F158" s="5">
        <f>SUM(F159:F165)</f>
        <v>0</v>
      </c>
      <c r="G158" s="5">
        <f>SUM(G159:G165)</f>
        <v>0</v>
      </c>
    </row>
    <row r="159" spans="1:7" x14ac:dyDescent="0.2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 x14ac:dyDescent="0.2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 x14ac:dyDescent="0.2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 x14ac:dyDescent="0.2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 x14ac:dyDescent="0.2">
      <c r="A163" s="17">
        <v>200</v>
      </c>
      <c r="B163" s="20" t="s">
        <v>286</v>
      </c>
      <c r="C163" s="20" t="s">
        <v>244</v>
      </c>
      <c r="D163" s="22"/>
      <c r="E163" s="5">
        <v>65000</v>
      </c>
      <c r="F163" s="5"/>
      <c r="G163" s="5">
        <v>0</v>
      </c>
    </row>
    <row r="164" spans="1:7" ht="23.25" x14ac:dyDescent="0.2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 x14ac:dyDescent="0.2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 x14ac:dyDescent="0.2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457000</v>
      </c>
      <c r="F166" s="7">
        <f>F168</f>
        <v>0</v>
      </c>
      <c r="G166" s="7">
        <f>G168</f>
        <v>330500</v>
      </c>
    </row>
    <row r="167" spans="1:7" ht="0.75" hidden="1" customHeight="1" x14ac:dyDescent="0.2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 x14ac:dyDescent="0.2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457000</v>
      </c>
      <c r="F168" s="5">
        <f>F169+F170</f>
        <v>0</v>
      </c>
      <c r="G168" s="5">
        <f>G169+G170</f>
        <v>330500</v>
      </c>
    </row>
    <row r="169" spans="1:7" ht="15" customHeight="1" x14ac:dyDescent="0.2">
      <c r="A169" s="17">
        <v>200</v>
      </c>
      <c r="B169" s="20" t="s">
        <v>142</v>
      </c>
      <c r="C169" s="20" t="s">
        <v>101</v>
      </c>
      <c r="D169" s="22"/>
      <c r="E169" s="5">
        <v>0</v>
      </c>
      <c r="F169" s="5"/>
      <c r="G169" s="5"/>
    </row>
    <row r="170" spans="1:7" ht="14.25" customHeight="1" x14ac:dyDescent="0.2">
      <c r="A170" s="17">
        <v>200</v>
      </c>
      <c r="B170" s="20" t="s">
        <v>61</v>
      </c>
      <c r="C170" s="20" t="s">
        <v>108</v>
      </c>
      <c r="D170" s="22"/>
      <c r="E170" s="5">
        <v>457000</v>
      </c>
      <c r="F170" s="5"/>
      <c r="G170" s="5">
        <v>330500</v>
      </c>
    </row>
    <row r="171" spans="1:7" s="16" customFormat="1" ht="16.5" customHeight="1" x14ac:dyDescent="0.2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90000</v>
      </c>
      <c r="F171" s="7">
        <f>F173+F176+F178+F179</f>
        <v>0</v>
      </c>
      <c r="G171" s="7">
        <f>G173+G176+G178+G179</f>
        <v>7923.98</v>
      </c>
    </row>
    <row r="172" spans="1:7" hidden="1" x14ac:dyDescent="0.2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 x14ac:dyDescent="0.2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90000</v>
      </c>
      <c r="F173" s="5">
        <f>F174+F175</f>
        <v>0</v>
      </c>
      <c r="G173" s="5">
        <f>G174+G175</f>
        <v>7923.98</v>
      </c>
    </row>
    <row r="174" spans="1:7" x14ac:dyDescent="0.2">
      <c r="A174" s="17">
        <v>200</v>
      </c>
      <c r="B174" s="20" t="s">
        <v>40</v>
      </c>
      <c r="C174" s="20" t="s">
        <v>101</v>
      </c>
      <c r="D174" s="22"/>
      <c r="E174" s="6">
        <v>90000</v>
      </c>
      <c r="F174" s="5"/>
      <c r="G174" s="5">
        <f>7923.98</f>
        <v>7923.98</v>
      </c>
    </row>
    <row r="175" spans="1:7" x14ac:dyDescent="0.2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 x14ac:dyDescent="0.2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 x14ac:dyDescent="0.2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 x14ac:dyDescent="0.2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 x14ac:dyDescent="0.2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 x14ac:dyDescent="0.2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 x14ac:dyDescent="0.2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 x14ac:dyDescent="0.2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 x14ac:dyDescent="0.2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 x14ac:dyDescent="0.2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 x14ac:dyDescent="0.2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 x14ac:dyDescent="0.2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 x14ac:dyDescent="0.2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 x14ac:dyDescent="0.2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 x14ac:dyDescent="0.2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7481468.4800000004</v>
      </c>
      <c r="F189" s="7">
        <f>F191+F194</f>
        <v>0</v>
      </c>
      <c r="G189" s="7">
        <f>G191+G194</f>
        <v>436232.32999999996</v>
      </c>
    </row>
    <row r="190" spans="1:8" hidden="1" x14ac:dyDescent="0.2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 x14ac:dyDescent="0.2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7481468.4800000004</v>
      </c>
      <c r="F191" s="5">
        <f>F192+F193</f>
        <v>0</v>
      </c>
      <c r="G191" s="5">
        <f>G192+G193</f>
        <v>436232.32999999996</v>
      </c>
    </row>
    <row r="192" spans="1:8" x14ac:dyDescent="0.2">
      <c r="A192" s="17">
        <v>200</v>
      </c>
      <c r="B192" s="20" t="s">
        <v>78</v>
      </c>
      <c r="C192" s="20" t="s">
        <v>101</v>
      </c>
      <c r="D192" s="22"/>
      <c r="E192" s="6">
        <f>297000+6895468.48+98000</f>
        <v>7290468.4800000004</v>
      </c>
      <c r="F192" s="5"/>
      <c r="G192" s="5">
        <v>294350</v>
      </c>
      <c r="H192" s="48"/>
    </row>
    <row r="193" spans="1:7" x14ac:dyDescent="0.2">
      <c r="A193" s="17">
        <v>200</v>
      </c>
      <c r="B193" s="20" t="s">
        <v>30</v>
      </c>
      <c r="C193" s="20" t="s">
        <v>108</v>
      </c>
      <c r="D193" s="22"/>
      <c r="E193" s="5">
        <v>191000</v>
      </c>
      <c r="F193" s="5"/>
      <c r="G193" s="5">
        <v>141882.32999999999</v>
      </c>
    </row>
    <row r="194" spans="1:7" x14ac:dyDescent="0.2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0</v>
      </c>
      <c r="F194" s="5">
        <f>F195+F196</f>
        <v>0</v>
      </c>
      <c r="G194" s="5">
        <f>G195+G196</f>
        <v>0</v>
      </c>
    </row>
    <row r="195" spans="1:7" x14ac:dyDescent="0.2">
      <c r="A195" s="17">
        <v>200</v>
      </c>
      <c r="B195" s="20" t="s">
        <v>158</v>
      </c>
      <c r="C195" s="20" t="s">
        <v>148</v>
      </c>
      <c r="D195" s="22"/>
      <c r="E195" s="5">
        <v>0</v>
      </c>
      <c r="F195" s="5"/>
      <c r="G195" s="5">
        <v>0</v>
      </c>
    </row>
    <row r="196" spans="1:7" ht="23.25" x14ac:dyDescent="0.2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0</v>
      </c>
      <c r="F196" s="5">
        <f>SUM(F197:F203)</f>
        <v>0</v>
      </c>
      <c r="G196" s="5">
        <f>SUM(G197:G203)</f>
        <v>0</v>
      </c>
    </row>
    <row r="197" spans="1:7" x14ac:dyDescent="0.2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 x14ac:dyDescent="0.2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 x14ac:dyDescent="0.2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 x14ac:dyDescent="0.2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 x14ac:dyDescent="0.2">
      <c r="A201" s="17">
        <v>200</v>
      </c>
      <c r="B201" s="20" t="s">
        <v>303</v>
      </c>
      <c r="C201" s="20" t="s">
        <v>244</v>
      </c>
      <c r="D201" s="22"/>
      <c r="E201" s="6">
        <v>0</v>
      </c>
      <c r="F201" s="5"/>
      <c r="G201" s="5">
        <v>0</v>
      </c>
    </row>
    <row r="202" spans="1:7" ht="23.25" x14ac:dyDescent="0.2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 x14ac:dyDescent="0.2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 x14ac:dyDescent="0.2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28967022.960000001</v>
      </c>
      <c r="F204" s="7">
        <f>F206+F211</f>
        <v>0</v>
      </c>
      <c r="G204" s="36">
        <f>G206+G211</f>
        <v>2044423.9000000001</v>
      </c>
    </row>
    <row r="205" spans="1:7" ht="16.5" customHeight="1" x14ac:dyDescent="0.2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 x14ac:dyDescent="0.2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28717022.960000001</v>
      </c>
      <c r="F206" s="5">
        <f>F207+F208+F209+F210</f>
        <v>0</v>
      </c>
      <c r="G206" s="1">
        <f>G207+G208+G209+G210</f>
        <v>1818597.35</v>
      </c>
    </row>
    <row r="207" spans="1:7" x14ac:dyDescent="0.2">
      <c r="A207" s="17">
        <v>200</v>
      </c>
      <c r="B207" s="20" t="s">
        <v>60</v>
      </c>
      <c r="C207" s="20" t="s">
        <v>67</v>
      </c>
      <c r="D207" s="22"/>
      <c r="E207" s="6">
        <v>10000</v>
      </c>
      <c r="F207" s="5"/>
      <c r="G207" s="1">
        <v>0</v>
      </c>
    </row>
    <row r="208" spans="1:7" ht="13.5" customHeight="1" x14ac:dyDescent="0.2">
      <c r="A208" s="17">
        <v>200</v>
      </c>
      <c r="B208" s="20" t="s">
        <v>153</v>
      </c>
      <c r="C208" s="20" t="s">
        <v>136</v>
      </c>
      <c r="D208" s="22"/>
      <c r="E208" s="6">
        <v>28000</v>
      </c>
      <c r="F208" s="6"/>
      <c r="G208" s="1">
        <f>0</f>
        <v>0</v>
      </c>
    </row>
    <row r="209" spans="1:7" x14ac:dyDescent="0.2">
      <c r="A209" s="17">
        <v>200</v>
      </c>
      <c r="B209" s="20" t="s">
        <v>128</v>
      </c>
      <c r="C209" s="20" t="s">
        <v>101</v>
      </c>
      <c r="D209" s="22"/>
      <c r="E209" s="6">
        <f>1000000+3118490+8606337.2+15780157.8</f>
        <v>28504985</v>
      </c>
      <c r="F209" s="5"/>
      <c r="G209" s="1">
        <f>1727156.37</f>
        <v>1727156.37</v>
      </c>
    </row>
    <row r="210" spans="1:7" ht="14.25" customHeight="1" x14ac:dyDescent="0.2">
      <c r="A210" s="17">
        <v>200</v>
      </c>
      <c r="B210" s="20" t="s">
        <v>75</v>
      </c>
      <c r="C210" s="20" t="s">
        <v>108</v>
      </c>
      <c r="D210" s="22"/>
      <c r="E210" s="6">
        <f>163000+11037.96</f>
        <v>174037.96</v>
      </c>
      <c r="F210" s="5"/>
      <c r="G210" s="1">
        <v>91440.98</v>
      </c>
    </row>
    <row r="211" spans="1:7" x14ac:dyDescent="0.2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250000</v>
      </c>
      <c r="F211" s="5">
        <f>F212+F213</f>
        <v>0</v>
      </c>
      <c r="G211" s="1">
        <f>G212+G213</f>
        <v>225826.55</v>
      </c>
    </row>
    <row r="212" spans="1:7" x14ac:dyDescent="0.2">
      <c r="A212" s="17">
        <v>200</v>
      </c>
      <c r="B212" s="20" t="s">
        <v>118</v>
      </c>
      <c r="C212" s="20" t="s">
        <v>148</v>
      </c>
      <c r="D212" s="22"/>
      <c r="E212" s="6">
        <f>200000</f>
        <v>200000</v>
      </c>
      <c r="F212" s="5"/>
      <c r="G212" s="1">
        <v>200000</v>
      </c>
    </row>
    <row r="213" spans="1:7" ht="23.25" x14ac:dyDescent="0.2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50000</v>
      </c>
      <c r="F213" s="5">
        <f>SUM(F214:F220)</f>
        <v>0</v>
      </c>
      <c r="G213" s="1">
        <f>SUM(G214:G220)</f>
        <v>25826.55</v>
      </c>
    </row>
    <row r="214" spans="1:7" x14ac:dyDescent="0.2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 x14ac:dyDescent="0.2">
      <c r="A215" s="17">
        <v>200</v>
      </c>
      <c r="B215" s="20" t="s">
        <v>307</v>
      </c>
      <c r="C215" s="20" t="s">
        <v>241</v>
      </c>
      <c r="D215" s="22"/>
      <c r="E215" s="6">
        <v>20000</v>
      </c>
      <c r="F215" s="5"/>
      <c r="G215" s="1">
        <v>0</v>
      </c>
    </row>
    <row r="216" spans="1:7" ht="23.25" x14ac:dyDescent="0.2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 x14ac:dyDescent="0.2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 x14ac:dyDescent="0.2">
      <c r="A218" s="17">
        <v>200</v>
      </c>
      <c r="B218" s="20" t="s">
        <v>310</v>
      </c>
      <c r="C218" s="20" t="s">
        <v>244</v>
      </c>
      <c r="D218" s="22"/>
      <c r="E218" s="47">
        <v>30000</v>
      </c>
      <c r="F218" s="5"/>
      <c r="G218" s="1">
        <v>25826.55</v>
      </c>
    </row>
    <row r="219" spans="1:7" ht="23.25" x14ac:dyDescent="0.2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 x14ac:dyDescent="0.2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 x14ac:dyDescent="0.2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 x14ac:dyDescent="0.2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 x14ac:dyDescent="0.2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 x14ac:dyDescent="0.2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 x14ac:dyDescent="0.2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 x14ac:dyDescent="0.2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 x14ac:dyDescent="0.2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 x14ac:dyDescent="0.2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 x14ac:dyDescent="0.2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 x14ac:dyDescent="0.2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 x14ac:dyDescent="0.2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 x14ac:dyDescent="0.2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 x14ac:dyDescent="0.2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 x14ac:dyDescent="0.2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 x14ac:dyDescent="0.2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 x14ac:dyDescent="0.2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0</v>
      </c>
      <c r="F236" s="7">
        <f>F238+F247+F248</f>
        <v>0</v>
      </c>
      <c r="G236" s="36">
        <f>G238+G247+G248</f>
        <v>0</v>
      </c>
    </row>
    <row r="237" spans="1:7" ht="13.5" customHeight="1" x14ac:dyDescent="0.2">
      <c r="A237" s="17">
        <v>200</v>
      </c>
      <c r="B237" s="20" t="s">
        <v>79</v>
      </c>
      <c r="C237" s="20" t="s">
        <v>8</v>
      </c>
      <c r="D237" s="22"/>
      <c r="E237" s="5">
        <f>E238</f>
        <v>0</v>
      </c>
      <c r="F237" s="5"/>
      <c r="G237" s="1">
        <f>G238</f>
        <v>0</v>
      </c>
    </row>
    <row r="238" spans="1:7" ht="13.5" customHeight="1" x14ac:dyDescent="0.2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0</v>
      </c>
      <c r="F238" s="5">
        <f>F239+F240+F241+F242+F243+F244+F245+F246</f>
        <v>0</v>
      </c>
      <c r="G238" s="1">
        <f>G239+G240+G241+G242+G243+G244+G245+G246</f>
        <v>0</v>
      </c>
    </row>
    <row r="239" spans="1:7" x14ac:dyDescent="0.2">
      <c r="A239" s="17">
        <v>200</v>
      </c>
      <c r="B239" s="20" t="s">
        <v>87</v>
      </c>
      <c r="C239" s="20" t="s">
        <v>92</v>
      </c>
      <c r="D239" s="22"/>
      <c r="E239" s="5">
        <v>0</v>
      </c>
      <c r="F239" s="5"/>
      <c r="G239" s="1">
        <v>0</v>
      </c>
    </row>
    <row r="240" spans="1:7" x14ac:dyDescent="0.2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 x14ac:dyDescent="0.2">
      <c r="A241" s="17">
        <v>200</v>
      </c>
      <c r="B241" s="20" t="s">
        <v>116</v>
      </c>
      <c r="C241" s="20" t="s">
        <v>136</v>
      </c>
      <c r="D241" s="22"/>
      <c r="E241" s="6">
        <v>0</v>
      </c>
      <c r="F241" s="5"/>
      <c r="G241" s="1">
        <v>0</v>
      </c>
    </row>
    <row r="242" spans="1:7" x14ac:dyDescent="0.2">
      <c r="A242" s="17">
        <v>200</v>
      </c>
      <c r="B242" s="20" t="s">
        <v>84</v>
      </c>
      <c r="C242" s="20" t="s">
        <v>101</v>
      </c>
      <c r="D242" s="22"/>
      <c r="E242" s="5">
        <v>0</v>
      </c>
      <c r="F242" s="5"/>
      <c r="G242" s="1">
        <v>0</v>
      </c>
    </row>
    <row r="243" spans="1:7" x14ac:dyDescent="0.2">
      <c r="A243" s="17">
        <v>200</v>
      </c>
      <c r="B243" s="20" t="s">
        <v>23</v>
      </c>
      <c r="C243" s="20" t="s">
        <v>108</v>
      </c>
      <c r="D243" s="22"/>
      <c r="E243" s="6">
        <v>0</v>
      </c>
      <c r="F243" s="5"/>
      <c r="G243" s="1">
        <v>0</v>
      </c>
    </row>
    <row r="244" spans="1:7" x14ac:dyDescent="0.2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 x14ac:dyDescent="0.2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 x14ac:dyDescent="0.2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 x14ac:dyDescent="0.2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 x14ac:dyDescent="0.2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 x14ac:dyDescent="0.2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 x14ac:dyDescent="0.2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 x14ac:dyDescent="0.2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 x14ac:dyDescent="0.2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 x14ac:dyDescent="0.2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 x14ac:dyDescent="0.2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 x14ac:dyDescent="0.2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 x14ac:dyDescent="0.2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 x14ac:dyDescent="0.2">
      <c r="A257" s="17">
        <v>200</v>
      </c>
      <c r="B257" s="20" t="s">
        <v>338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 x14ac:dyDescent="0.2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0</v>
      </c>
    </row>
    <row r="259" spans="1:7" ht="3" hidden="1" customHeight="1" x14ac:dyDescent="0.2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 x14ac:dyDescent="0.2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 x14ac:dyDescent="0.2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 x14ac:dyDescent="0.2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 x14ac:dyDescent="0.2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0</v>
      </c>
    </row>
    <row r="264" spans="1:7" x14ac:dyDescent="0.2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 x14ac:dyDescent="0.2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0</v>
      </c>
    </row>
    <row r="266" spans="1:7" ht="23.25" x14ac:dyDescent="0.2">
      <c r="A266" s="17">
        <v>200</v>
      </c>
      <c r="B266" s="20" t="s">
        <v>337</v>
      </c>
      <c r="C266" s="20" t="s">
        <v>244</v>
      </c>
      <c r="D266" s="22">
        <f>D267+D268+D269+D270+D281+D282+D283</f>
        <v>0</v>
      </c>
      <c r="E266" s="6">
        <v>50000</v>
      </c>
      <c r="F266" s="5"/>
      <c r="G266" s="5">
        <v>0</v>
      </c>
    </row>
    <row r="267" spans="1:7" ht="24" customHeight="1" x14ac:dyDescent="0.2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 x14ac:dyDescent="0.2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 x14ac:dyDescent="0.2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 x14ac:dyDescent="0.2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 x14ac:dyDescent="0.2">
      <c r="A271" s="17">
        <v>200</v>
      </c>
      <c r="B271" s="21" t="s">
        <v>358</v>
      </c>
      <c r="C271" s="21" t="s">
        <v>359</v>
      </c>
      <c r="D271" s="27">
        <f>D272+D275+D278</f>
        <v>0</v>
      </c>
      <c r="E271" s="27">
        <f>E272+E275+E278</f>
        <v>2681862.98</v>
      </c>
      <c r="F271" s="27">
        <f>F272+F275+F278</f>
        <v>0</v>
      </c>
      <c r="G271" s="27">
        <f>G272+G275+G278</f>
        <v>1196825.93</v>
      </c>
    </row>
    <row r="272" spans="1:7" ht="69.75" customHeight="1" x14ac:dyDescent="0.2">
      <c r="A272" s="17">
        <v>200</v>
      </c>
      <c r="B272" s="18" t="s">
        <v>26</v>
      </c>
      <c r="C272" s="21" t="s">
        <v>33</v>
      </c>
      <c r="D272" s="22"/>
      <c r="E272" s="5">
        <f>E273</f>
        <v>695000</v>
      </c>
      <c r="F272" s="5">
        <f>F278</f>
        <v>0</v>
      </c>
      <c r="G272" s="5">
        <f>G273</f>
        <v>297555.73</v>
      </c>
    </row>
    <row r="273" spans="1:7" x14ac:dyDescent="0.2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695000</v>
      </c>
      <c r="F273" s="5">
        <f>F274</f>
        <v>0</v>
      </c>
      <c r="G273" s="5">
        <f>G274</f>
        <v>297555.73</v>
      </c>
    </row>
    <row r="274" spans="1:7" x14ac:dyDescent="0.2">
      <c r="A274" s="17">
        <v>200</v>
      </c>
      <c r="B274" s="20" t="s">
        <v>58</v>
      </c>
      <c r="C274" s="20" t="s">
        <v>136</v>
      </c>
      <c r="D274" s="22"/>
      <c r="E274" s="5">
        <v>695000</v>
      </c>
      <c r="F274" s="5"/>
      <c r="G274" s="5">
        <f>312476.54-14920.81</f>
        <v>297555.73</v>
      </c>
    </row>
    <row r="275" spans="1:7" ht="17.25" customHeight="1" x14ac:dyDescent="0.2">
      <c r="A275" s="17">
        <v>200</v>
      </c>
      <c r="B275" s="18" t="s">
        <v>96</v>
      </c>
      <c r="C275" s="21" t="s">
        <v>124</v>
      </c>
      <c r="D275" s="22"/>
      <c r="E275" s="5">
        <f>E276</f>
        <v>1986862.98</v>
      </c>
      <c r="F275" s="5">
        <f>F281</f>
        <v>0</v>
      </c>
      <c r="G275" s="5">
        <f>G276</f>
        <v>899270.2</v>
      </c>
    </row>
    <row r="276" spans="1:7" x14ac:dyDescent="0.2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1986862.98</v>
      </c>
      <c r="F276" s="5">
        <f>F277</f>
        <v>0</v>
      </c>
      <c r="G276" s="5">
        <f>G277</f>
        <v>899270.2</v>
      </c>
    </row>
    <row r="277" spans="1:7" x14ac:dyDescent="0.2">
      <c r="A277" s="17">
        <v>200</v>
      </c>
      <c r="B277" s="20" t="s">
        <v>153</v>
      </c>
      <c r="C277" s="20" t="s">
        <v>136</v>
      </c>
      <c r="D277" s="22"/>
      <c r="E277" s="5">
        <f>1830000+15000+141862.98</f>
        <v>1986862.98</v>
      </c>
      <c r="F277" s="5"/>
      <c r="G277" s="5">
        <f>757407.22+141862.98</f>
        <v>899270.2</v>
      </c>
    </row>
    <row r="278" spans="1:7" ht="23.25" customHeight="1" x14ac:dyDescent="0.2">
      <c r="A278" s="17">
        <v>200</v>
      </c>
      <c r="B278" s="18" t="s">
        <v>149</v>
      </c>
      <c r="C278" s="21" t="s">
        <v>147</v>
      </c>
      <c r="D278" s="22"/>
      <c r="E278" s="5">
        <f>E279</f>
        <v>0</v>
      </c>
      <c r="F278" s="5">
        <f>F284</f>
        <v>0</v>
      </c>
      <c r="G278" s="5">
        <f>G279</f>
        <v>0</v>
      </c>
    </row>
    <row r="279" spans="1:7" x14ac:dyDescent="0.2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0</v>
      </c>
      <c r="F279" s="5">
        <f>F280</f>
        <v>0</v>
      </c>
      <c r="G279" s="5">
        <f>G280</f>
        <v>0</v>
      </c>
    </row>
    <row r="280" spans="1:7" x14ac:dyDescent="0.2">
      <c r="A280" s="17">
        <v>200</v>
      </c>
      <c r="B280" s="20" t="s">
        <v>116</v>
      </c>
      <c r="C280" s="20" t="s">
        <v>136</v>
      </c>
      <c r="D280" s="22"/>
      <c r="E280" s="5">
        <v>0</v>
      </c>
      <c r="F280" s="5"/>
      <c r="G280" s="5">
        <v>0</v>
      </c>
    </row>
    <row r="281" spans="1:7" ht="23.25" x14ac:dyDescent="0.2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306000</v>
      </c>
      <c r="F281" s="28">
        <f>F282</f>
        <v>0</v>
      </c>
      <c r="G281" s="28">
        <f>G282</f>
        <v>113509.95</v>
      </c>
    </row>
    <row r="282" spans="1:7" s="16" customFormat="1" ht="13.5" customHeight="1" x14ac:dyDescent="0.2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306000</v>
      </c>
      <c r="F282" s="19">
        <f>F284</f>
        <v>0</v>
      </c>
      <c r="G282" s="19">
        <f>G284</f>
        <v>113509.95</v>
      </c>
    </row>
    <row r="283" spans="1:7" hidden="1" x14ac:dyDescent="0.2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 x14ac:dyDescent="0.2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306000</v>
      </c>
      <c r="F284" s="5">
        <f>F285</f>
        <v>0</v>
      </c>
      <c r="G284" s="5">
        <f>G285</f>
        <v>113509.95</v>
      </c>
    </row>
    <row r="285" spans="1:7" ht="34.5" x14ac:dyDescent="0.2">
      <c r="A285" s="17">
        <v>200</v>
      </c>
      <c r="B285" s="20" t="s">
        <v>331</v>
      </c>
      <c r="C285" s="20" t="s">
        <v>20</v>
      </c>
      <c r="D285" s="22"/>
      <c r="E285" s="5">
        <f>306000</f>
        <v>306000</v>
      </c>
      <c r="F285" s="5"/>
      <c r="G285" s="5">
        <v>113509.95</v>
      </c>
    </row>
    <row r="286" spans="1:7" ht="45.75" x14ac:dyDescent="0.2">
      <c r="A286" s="13">
        <v>200</v>
      </c>
      <c r="B286" s="21" t="s">
        <v>348</v>
      </c>
      <c r="C286" s="21" t="s">
        <v>271</v>
      </c>
      <c r="D286" s="27">
        <f>D287</f>
        <v>0</v>
      </c>
      <c r="E286" s="28">
        <f>E287</f>
        <v>50000</v>
      </c>
      <c r="F286" s="28">
        <f>F287</f>
        <v>0</v>
      </c>
      <c r="G286" s="28">
        <f>G287</f>
        <v>10000</v>
      </c>
    </row>
    <row r="287" spans="1:7" s="16" customFormat="1" ht="17.25" customHeight="1" x14ac:dyDescent="0.2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50000</v>
      </c>
      <c r="F287" s="19">
        <f>F289</f>
        <v>0</v>
      </c>
      <c r="G287" s="19">
        <f>G289</f>
        <v>10000</v>
      </c>
    </row>
    <row r="288" spans="1:7" hidden="1" x14ac:dyDescent="0.2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 x14ac:dyDescent="0.2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50000</v>
      </c>
      <c r="F289" s="5">
        <f>F290</f>
        <v>0</v>
      </c>
      <c r="G289" s="5">
        <f>G290</f>
        <v>10000</v>
      </c>
    </row>
    <row r="290" spans="1:7" ht="21.75" customHeight="1" x14ac:dyDescent="0.2">
      <c r="A290" s="17">
        <v>200</v>
      </c>
      <c r="B290" s="20" t="s">
        <v>71</v>
      </c>
      <c r="C290" s="20" t="s">
        <v>9</v>
      </c>
      <c r="D290" s="22"/>
      <c r="E290" s="5">
        <v>50000</v>
      </c>
      <c r="F290" s="5"/>
      <c r="G290" s="5">
        <v>10000</v>
      </c>
    </row>
    <row r="291" spans="1:7" ht="36.75" customHeight="1" x14ac:dyDescent="0.2">
      <c r="A291" s="13">
        <v>200</v>
      </c>
      <c r="B291" s="21" t="s">
        <v>384</v>
      </c>
      <c r="C291" s="21" t="s">
        <v>385</v>
      </c>
      <c r="D291" s="27">
        <f t="shared" ref="D291:F293" si="1">D292</f>
        <v>0</v>
      </c>
      <c r="E291" s="28">
        <f t="shared" si="1"/>
        <v>6738000</v>
      </c>
      <c r="F291" s="28">
        <f t="shared" si="1"/>
        <v>0</v>
      </c>
      <c r="G291" s="28">
        <f>G292</f>
        <v>2224000</v>
      </c>
    </row>
    <row r="292" spans="1:7" ht="15.75" customHeight="1" x14ac:dyDescent="0.2">
      <c r="A292" s="17">
        <v>200</v>
      </c>
      <c r="B292" s="18" t="s">
        <v>386</v>
      </c>
      <c r="C292" s="18" t="s">
        <v>147</v>
      </c>
      <c r="D292" s="22">
        <f t="shared" si="1"/>
        <v>0</v>
      </c>
      <c r="E292" s="5">
        <f t="shared" si="1"/>
        <v>6738000</v>
      </c>
      <c r="F292" s="5">
        <f t="shared" si="1"/>
        <v>0</v>
      </c>
      <c r="G292" s="5">
        <f>G293</f>
        <v>2224000</v>
      </c>
    </row>
    <row r="293" spans="1:7" ht="48.75" customHeight="1" x14ac:dyDescent="0.2">
      <c r="A293" s="17">
        <v>200</v>
      </c>
      <c r="B293" s="20" t="s">
        <v>388</v>
      </c>
      <c r="C293" s="20" t="s">
        <v>387</v>
      </c>
      <c r="D293" s="22">
        <f t="shared" si="1"/>
        <v>0</v>
      </c>
      <c r="E293" s="5">
        <v>6738000</v>
      </c>
      <c r="F293" s="5">
        <f>F294</f>
        <v>0</v>
      </c>
      <c r="G293" s="5">
        <v>2224000</v>
      </c>
    </row>
    <row r="294" spans="1:7" ht="23.25" hidden="1" x14ac:dyDescent="0.2">
      <c r="A294" s="17">
        <v>200</v>
      </c>
      <c r="B294" s="20" t="s">
        <v>374</v>
      </c>
      <c r="C294" s="20" t="s">
        <v>375</v>
      </c>
      <c r="D294" s="22"/>
      <c r="E294" s="5"/>
      <c r="F294" s="5"/>
      <c r="G294" s="5"/>
    </row>
    <row r="295" spans="1:7" ht="46.5" customHeight="1" x14ac:dyDescent="0.2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1271000</v>
      </c>
      <c r="F295" s="28">
        <f>F296+F304</f>
        <v>0</v>
      </c>
      <c r="G295" s="28">
        <f>G296+G304+G299</f>
        <v>969199.41</v>
      </c>
    </row>
    <row r="296" spans="1:7" x14ac:dyDescent="0.2">
      <c r="A296" s="17">
        <v>200</v>
      </c>
      <c r="B296" s="18" t="s">
        <v>51</v>
      </c>
      <c r="C296" s="18" t="s">
        <v>98</v>
      </c>
      <c r="D296" s="22"/>
      <c r="E296" s="5">
        <f>E297</f>
        <v>622000</v>
      </c>
      <c r="F296" s="5">
        <f>F302</f>
        <v>0</v>
      </c>
      <c r="G296" s="5">
        <f>G297</f>
        <v>621199.41</v>
      </c>
    </row>
    <row r="297" spans="1:7" x14ac:dyDescent="0.2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622000</v>
      </c>
      <c r="F297" s="5">
        <f>F298</f>
        <v>0</v>
      </c>
      <c r="G297" s="5">
        <f>G298</f>
        <v>621199.41</v>
      </c>
    </row>
    <row r="298" spans="1:7" ht="23.25" x14ac:dyDescent="0.2">
      <c r="A298" s="17">
        <v>200</v>
      </c>
      <c r="B298" s="20" t="s">
        <v>329</v>
      </c>
      <c r="C298" s="20" t="s">
        <v>225</v>
      </c>
      <c r="D298" s="22"/>
      <c r="E298" s="5">
        <v>622000</v>
      </c>
      <c r="F298" s="5"/>
      <c r="G298" s="5">
        <v>621199.41</v>
      </c>
    </row>
    <row r="299" spans="1:7" x14ac:dyDescent="0.2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649000</v>
      </c>
      <c r="F299" s="5">
        <f>F303</f>
        <v>0</v>
      </c>
      <c r="G299" s="5">
        <f>G300</f>
        <v>348000</v>
      </c>
    </row>
    <row r="300" spans="1:7" x14ac:dyDescent="0.2">
      <c r="A300" s="17">
        <v>200</v>
      </c>
      <c r="B300" s="20" t="s">
        <v>4</v>
      </c>
      <c r="C300" s="20" t="s">
        <v>32</v>
      </c>
      <c r="D300" s="22"/>
      <c r="E300" s="5">
        <f>E301</f>
        <v>649000</v>
      </c>
      <c r="F300" s="5"/>
      <c r="G300" s="5">
        <f>G301</f>
        <v>348000</v>
      </c>
    </row>
    <row r="301" spans="1:7" ht="23.25" x14ac:dyDescent="0.2">
      <c r="A301" s="17">
        <v>200</v>
      </c>
      <c r="B301" s="20" t="s">
        <v>330</v>
      </c>
      <c r="C301" s="20" t="s">
        <v>225</v>
      </c>
      <c r="D301" s="22"/>
      <c r="E301" s="6">
        <f>649000</f>
        <v>649000</v>
      </c>
      <c r="F301" s="5"/>
      <c r="G301" s="5">
        <v>348000</v>
      </c>
    </row>
    <row r="302" spans="1:7" x14ac:dyDescent="0.2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 x14ac:dyDescent="0.2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 x14ac:dyDescent="0.2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 x14ac:dyDescent="0.2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 x14ac:dyDescent="0.2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 x14ac:dyDescent="0.2">
      <c r="A307" s="13">
        <v>200</v>
      </c>
      <c r="B307" s="21" t="s">
        <v>346</v>
      </c>
      <c r="C307" s="21" t="s">
        <v>347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x14ac:dyDescent="0.2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 x14ac:dyDescent="0.2">
      <c r="A309" s="17">
        <v>200</v>
      </c>
      <c r="B309" s="20" t="s">
        <v>383</v>
      </c>
      <c r="C309" s="20" t="s">
        <v>382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 x14ac:dyDescent="0.2">
      <c r="A310" s="17">
        <v>200</v>
      </c>
      <c r="B310" s="18" t="s">
        <v>149</v>
      </c>
      <c r="C310" s="18" t="s">
        <v>350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 x14ac:dyDescent="0.2">
      <c r="A311" s="17">
        <v>200</v>
      </c>
      <c r="B311" s="20" t="s">
        <v>349</v>
      </c>
      <c r="C311" s="20" t="s">
        <v>351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 x14ac:dyDescent="0.2">
      <c r="A312" s="13">
        <v>200</v>
      </c>
      <c r="B312" s="21" t="s">
        <v>209</v>
      </c>
      <c r="C312" s="21" t="s">
        <v>210</v>
      </c>
      <c r="D312" s="27">
        <f>D313</f>
        <v>4000</v>
      </c>
      <c r="E312" s="28">
        <f>E313</f>
        <v>4000</v>
      </c>
      <c r="F312" s="28">
        <f>F313</f>
        <v>0</v>
      </c>
      <c r="G312" s="28">
        <f>G313</f>
        <v>0</v>
      </c>
    </row>
    <row r="313" spans="1:7" s="16" customFormat="1" ht="26.25" customHeight="1" x14ac:dyDescent="0.2">
      <c r="A313" s="17">
        <v>200</v>
      </c>
      <c r="B313" s="18" t="s">
        <v>73</v>
      </c>
      <c r="C313" s="18" t="s">
        <v>102</v>
      </c>
      <c r="D313" s="37">
        <f>D315</f>
        <v>4000</v>
      </c>
      <c r="E313" s="19">
        <f>E315</f>
        <v>4000</v>
      </c>
      <c r="F313" s="19">
        <f>F315</f>
        <v>0</v>
      </c>
      <c r="G313" s="19">
        <f>G315</f>
        <v>0</v>
      </c>
    </row>
    <row r="314" spans="1:7" hidden="1" x14ac:dyDescent="0.2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 x14ac:dyDescent="0.2">
      <c r="A315" s="17">
        <v>200</v>
      </c>
      <c r="B315" s="20" t="s">
        <v>135</v>
      </c>
      <c r="C315" s="20" t="s">
        <v>57</v>
      </c>
      <c r="D315" s="22">
        <f>D316</f>
        <v>4000</v>
      </c>
      <c r="E315" s="5">
        <f>E316</f>
        <v>4000</v>
      </c>
      <c r="F315" s="5">
        <f>F316</f>
        <v>0</v>
      </c>
      <c r="G315" s="5">
        <f>G316</f>
        <v>0</v>
      </c>
    </row>
    <row r="316" spans="1:7" x14ac:dyDescent="0.2">
      <c r="A316" s="17">
        <v>200</v>
      </c>
      <c r="B316" s="20" t="s">
        <v>39</v>
      </c>
      <c r="C316" s="20" t="s">
        <v>145</v>
      </c>
      <c r="D316" s="22">
        <f>E316</f>
        <v>4000</v>
      </c>
      <c r="E316" s="5">
        <v>4000</v>
      </c>
      <c r="F316" s="5">
        <f>G316</f>
        <v>0</v>
      </c>
      <c r="G316" s="5">
        <v>0</v>
      </c>
    </row>
    <row r="317" spans="1:7" ht="69" customHeight="1" x14ac:dyDescent="0.2">
      <c r="A317" s="13">
        <v>200</v>
      </c>
      <c r="B317" s="21" t="s">
        <v>377</v>
      </c>
      <c r="C317" s="21" t="s">
        <v>379</v>
      </c>
      <c r="D317" s="27">
        <f t="shared" ref="D317:F319" si="3">D318</f>
        <v>0</v>
      </c>
      <c r="E317" s="28">
        <f>E318+E319+E320</f>
        <v>0</v>
      </c>
      <c r="F317" s="28">
        <f t="shared" si="3"/>
        <v>0</v>
      </c>
      <c r="G317" s="28">
        <f>G318+G319+G320</f>
        <v>0</v>
      </c>
    </row>
    <row r="318" spans="1:7" x14ac:dyDescent="0.2">
      <c r="A318" s="17">
        <v>200</v>
      </c>
      <c r="B318" s="18" t="s">
        <v>376</v>
      </c>
      <c r="C318" s="18" t="s">
        <v>378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 x14ac:dyDescent="0.2">
      <c r="A319" s="17">
        <v>200</v>
      </c>
      <c r="B319" s="20" t="s">
        <v>380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 x14ac:dyDescent="0.2">
      <c r="A320" s="17">
        <v>200</v>
      </c>
      <c r="B320" s="20" t="s">
        <v>381</v>
      </c>
      <c r="C320" s="20"/>
      <c r="D320" s="22"/>
      <c r="E320" s="5">
        <v>0</v>
      </c>
      <c r="F320" s="5"/>
      <c r="G320" s="5">
        <v>0</v>
      </c>
    </row>
    <row r="321" spans="1:7" ht="26.25" customHeight="1" x14ac:dyDescent="0.2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10000</v>
      </c>
      <c r="F321" s="28">
        <f>F322+F324</f>
        <v>0</v>
      </c>
      <c r="G321" s="28">
        <f>G322+G324</f>
        <v>9902</v>
      </c>
    </row>
    <row r="322" spans="1:7" ht="57" x14ac:dyDescent="0.2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10000</v>
      </c>
      <c r="F322" s="5">
        <f>F323</f>
        <v>0</v>
      </c>
      <c r="G322" s="5">
        <f>G323</f>
        <v>9902</v>
      </c>
    </row>
    <row r="323" spans="1:7" x14ac:dyDescent="0.2">
      <c r="A323" s="17">
        <v>200</v>
      </c>
      <c r="B323" s="20" t="s">
        <v>275</v>
      </c>
      <c r="C323" s="20" t="s">
        <v>150</v>
      </c>
      <c r="D323" s="22"/>
      <c r="E323" s="6">
        <v>10000</v>
      </c>
      <c r="F323" s="5"/>
      <c r="G323" s="5">
        <v>9902</v>
      </c>
    </row>
    <row r="324" spans="1:7" x14ac:dyDescent="0.2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 x14ac:dyDescent="0.2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 x14ac:dyDescent="0.2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708000</v>
      </c>
      <c r="F326" s="28">
        <f>F327+F329</f>
        <v>0</v>
      </c>
      <c r="G326" s="28">
        <f>G327+G329</f>
        <v>707674</v>
      </c>
    </row>
    <row r="327" spans="1:7" ht="57" x14ac:dyDescent="0.2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708000</v>
      </c>
      <c r="F327" s="5">
        <f>F328</f>
        <v>0</v>
      </c>
      <c r="G327" s="5">
        <f>G328</f>
        <v>707674</v>
      </c>
    </row>
    <row r="328" spans="1:7" x14ac:dyDescent="0.2">
      <c r="A328" s="17">
        <v>200</v>
      </c>
      <c r="B328" s="20" t="s">
        <v>275</v>
      </c>
      <c r="C328" s="20" t="s">
        <v>150</v>
      </c>
      <c r="D328" s="22"/>
      <c r="E328" s="6">
        <v>708000</v>
      </c>
      <c r="F328" s="5"/>
      <c r="G328" s="5">
        <f>707674</f>
        <v>707674</v>
      </c>
    </row>
    <row r="329" spans="1:7" x14ac:dyDescent="0.2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 x14ac:dyDescent="0.2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 x14ac:dyDescent="0.2">
      <c r="A331" s="13">
        <v>200</v>
      </c>
      <c r="B331" s="21" t="s">
        <v>215</v>
      </c>
      <c r="C331" s="21" t="s">
        <v>216</v>
      </c>
      <c r="D331" s="27">
        <f>D332+D339+D342</f>
        <v>0</v>
      </c>
      <c r="E331" s="28">
        <f>E332+E339+E342</f>
        <v>139000</v>
      </c>
      <c r="F331" s="28">
        <f>F332+F339+F342</f>
        <v>0</v>
      </c>
      <c r="G331" s="28">
        <f>G332+G339+G342</f>
        <v>138605.34</v>
      </c>
    </row>
    <row r="332" spans="1:7" ht="56.25" customHeight="1" x14ac:dyDescent="0.2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139000</v>
      </c>
      <c r="F332" s="5">
        <f t="shared" si="4"/>
        <v>0</v>
      </c>
      <c r="G332" s="5">
        <f t="shared" si="4"/>
        <v>138605.34</v>
      </c>
    </row>
    <row r="333" spans="1:7" ht="27.75" customHeight="1" x14ac:dyDescent="0.2">
      <c r="A333" s="17">
        <v>200</v>
      </c>
      <c r="B333" s="18" t="s">
        <v>6</v>
      </c>
      <c r="C333" s="18" t="s">
        <v>150</v>
      </c>
      <c r="D333" s="22"/>
      <c r="E333" s="5">
        <f>E334+E336+E335+E337+E338</f>
        <v>139000</v>
      </c>
      <c r="F333" s="5">
        <f>F336</f>
        <v>0</v>
      </c>
      <c r="G333" s="5">
        <f>G336+G334+G335+G337+G338</f>
        <v>138605.34</v>
      </c>
    </row>
    <row r="334" spans="1:7" ht="25.5" customHeight="1" x14ac:dyDescent="0.2">
      <c r="A334" s="17">
        <v>200</v>
      </c>
      <c r="B334" s="18" t="s">
        <v>393</v>
      </c>
      <c r="C334" s="20" t="s">
        <v>150</v>
      </c>
      <c r="D334" s="22"/>
      <c r="E334" s="5">
        <v>1000</v>
      </c>
      <c r="F334" s="5"/>
      <c r="G334" s="5">
        <v>776.1</v>
      </c>
    </row>
    <row r="335" spans="1:7" ht="36" customHeight="1" x14ac:dyDescent="0.2">
      <c r="A335" s="17"/>
      <c r="B335" s="18" t="s">
        <v>389</v>
      </c>
      <c r="C335" s="20" t="s">
        <v>390</v>
      </c>
      <c r="D335" s="22"/>
      <c r="E335" s="5">
        <v>1000</v>
      </c>
      <c r="F335" s="5"/>
      <c r="G335" s="5">
        <v>829.24</v>
      </c>
    </row>
    <row r="336" spans="1:7" ht="27" customHeight="1" x14ac:dyDescent="0.2">
      <c r="A336" s="17">
        <v>200</v>
      </c>
      <c r="B336" s="18" t="s">
        <v>391</v>
      </c>
      <c r="C336" s="20" t="s">
        <v>392</v>
      </c>
      <c r="D336" s="22"/>
      <c r="E336" s="5">
        <v>0</v>
      </c>
      <c r="F336" s="5"/>
      <c r="G336" s="5">
        <v>0</v>
      </c>
    </row>
    <row r="337" spans="1:7" ht="27" customHeight="1" x14ac:dyDescent="0.2">
      <c r="A337" s="17">
        <v>200</v>
      </c>
      <c r="B337" s="18" t="s">
        <v>278</v>
      </c>
      <c r="C337" s="20" t="s">
        <v>279</v>
      </c>
      <c r="D337" s="22"/>
      <c r="E337" s="5">
        <v>0</v>
      </c>
      <c r="F337" s="5"/>
      <c r="G337" s="5">
        <v>0</v>
      </c>
    </row>
    <row r="338" spans="1:7" ht="27" customHeight="1" x14ac:dyDescent="0.2">
      <c r="A338" s="17"/>
      <c r="B338" s="18" t="s">
        <v>397</v>
      </c>
      <c r="C338" s="20" t="s">
        <v>396</v>
      </c>
      <c r="D338" s="22"/>
      <c r="E338" s="5">
        <v>137000</v>
      </c>
      <c r="F338" s="5"/>
      <c r="G338" s="5">
        <v>137000</v>
      </c>
    </row>
    <row r="339" spans="1:7" ht="20.25" customHeight="1" x14ac:dyDescent="0.2">
      <c r="A339" s="17">
        <v>200</v>
      </c>
      <c r="B339" s="18" t="s">
        <v>28</v>
      </c>
      <c r="C339" s="18" t="s">
        <v>123</v>
      </c>
      <c r="D339" s="22">
        <f t="shared" ref="D339:G340" si="5">D340</f>
        <v>0</v>
      </c>
      <c r="E339" s="5">
        <f t="shared" si="5"/>
        <v>0</v>
      </c>
      <c r="F339" s="5">
        <f t="shared" si="5"/>
        <v>0</v>
      </c>
      <c r="G339" s="5">
        <f t="shared" si="5"/>
        <v>0</v>
      </c>
    </row>
    <row r="340" spans="1:7" ht="20.25" customHeight="1" x14ac:dyDescent="0.2">
      <c r="A340" s="17">
        <v>200</v>
      </c>
      <c r="B340" s="18" t="s">
        <v>12</v>
      </c>
      <c r="C340" s="18" t="s">
        <v>150</v>
      </c>
      <c r="D340" s="22">
        <f t="shared" si="5"/>
        <v>0</v>
      </c>
      <c r="E340" s="5">
        <f t="shared" si="5"/>
        <v>0</v>
      </c>
      <c r="F340" s="5">
        <f t="shared" si="5"/>
        <v>0</v>
      </c>
      <c r="G340" s="5">
        <f t="shared" si="5"/>
        <v>0</v>
      </c>
    </row>
    <row r="341" spans="1:7" ht="27" customHeight="1" x14ac:dyDescent="0.2">
      <c r="A341" s="17">
        <v>200</v>
      </c>
      <c r="B341" s="18" t="s">
        <v>376</v>
      </c>
      <c r="C341" s="20" t="s">
        <v>150</v>
      </c>
      <c r="D341" s="22"/>
      <c r="E341" s="5">
        <v>0</v>
      </c>
      <c r="F341" s="5"/>
      <c r="G341" s="5"/>
    </row>
    <row r="342" spans="1:7" ht="21" customHeight="1" x14ac:dyDescent="0.2">
      <c r="A342" s="17">
        <v>200</v>
      </c>
      <c r="B342" s="18" t="s">
        <v>149</v>
      </c>
      <c r="C342" s="18" t="s">
        <v>147</v>
      </c>
      <c r="D342" s="22">
        <f t="shared" ref="D342:G342" si="6">D343</f>
        <v>0</v>
      </c>
      <c r="E342" s="5">
        <f t="shared" si="6"/>
        <v>0</v>
      </c>
      <c r="F342" s="5">
        <f t="shared" si="6"/>
        <v>0</v>
      </c>
      <c r="G342" s="5">
        <f t="shared" si="6"/>
        <v>0</v>
      </c>
    </row>
    <row r="343" spans="1:7" ht="18" customHeight="1" x14ac:dyDescent="0.2">
      <c r="A343" s="17">
        <v>200</v>
      </c>
      <c r="B343" s="20" t="s">
        <v>132</v>
      </c>
      <c r="C343" s="20" t="s">
        <v>150</v>
      </c>
      <c r="D343" s="22">
        <f>D345</f>
        <v>0</v>
      </c>
      <c r="E343" s="5">
        <f>E345+E344</f>
        <v>0</v>
      </c>
      <c r="F343" s="5">
        <f>F345</f>
        <v>0</v>
      </c>
      <c r="G343" s="5">
        <f>G345+G344</f>
        <v>0</v>
      </c>
    </row>
    <row r="344" spans="1:7" ht="18" customHeight="1" x14ac:dyDescent="0.2">
      <c r="A344" s="17"/>
      <c r="B344" s="20" t="s">
        <v>354</v>
      </c>
      <c r="C344" s="20" t="s">
        <v>150</v>
      </c>
      <c r="D344" s="22"/>
      <c r="E344" s="5">
        <f>0</f>
        <v>0</v>
      </c>
      <c r="F344" s="5"/>
      <c r="G344" s="5">
        <f>0</f>
        <v>0</v>
      </c>
    </row>
    <row r="345" spans="1:7" ht="25.5" customHeight="1" x14ac:dyDescent="0.2">
      <c r="A345" s="17">
        <v>200</v>
      </c>
      <c r="B345" s="20" t="s">
        <v>277</v>
      </c>
      <c r="C345" s="20" t="s">
        <v>279</v>
      </c>
      <c r="D345" s="22"/>
      <c r="E345" s="5">
        <v>0</v>
      </c>
      <c r="F345" s="5"/>
      <c r="G345" s="5">
        <v>0</v>
      </c>
    </row>
    <row r="346" spans="1:7" ht="20.25" customHeight="1" x14ac:dyDescent="0.2">
      <c r="A346" s="39">
        <v>200</v>
      </c>
      <c r="B346" s="21" t="s">
        <v>343</v>
      </c>
      <c r="C346" s="21" t="s">
        <v>344</v>
      </c>
      <c r="D346" s="27"/>
      <c r="E346" s="28">
        <f>E347</f>
        <v>0</v>
      </c>
      <c r="F346" s="28"/>
      <c r="G346" s="28">
        <f>G347</f>
        <v>0</v>
      </c>
    </row>
    <row r="347" spans="1:7" ht="22.5" customHeight="1" x14ac:dyDescent="0.2">
      <c r="A347" s="13">
        <v>200</v>
      </c>
      <c r="B347" s="14" t="s">
        <v>163</v>
      </c>
      <c r="C347" s="14" t="s">
        <v>81</v>
      </c>
      <c r="D347" s="22"/>
      <c r="E347" s="5">
        <f>E348</f>
        <v>0</v>
      </c>
      <c r="F347" s="5"/>
      <c r="G347" s="5">
        <f>G348</f>
        <v>0</v>
      </c>
    </row>
    <row r="348" spans="1:7" ht="21" customHeight="1" x14ac:dyDescent="0.2">
      <c r="A348" s="17">
        <v>200</v>
      </c>
      <c r="B348" s="20" t="s">
        <v>88</v>
      </c>
      <c r="C348" s="20" t="s">
        <v>8</v>
      </c>
      <c r="D348" s="22"/>
      <c r="E348" s="5">
        <f>E349</f>
        <v>0</v>
      </c>
      <c r="F348" s="5"/>
      <c r="G348" s="5">
        <f>G349</f>
        <v>0</v>
      </c>
    </row>
    <row r="349" spans="1:7" ht="19.5" customHeight="1" x14ac:dyDescent="0.2">
      <c r="A349" s="17">
        <v>200</v>
      </c>
      <c r="B349" s="20" t="s">
        <v>345</v>
      </c>
      <c r="C349" s="20" t="s">
        <v>150</v>
      </c>
      <c r="D349" s="22"/>
      <c r="E349" s="5">
        <v>0</v>
      </c>
      <c r="F349" s="5"/>
      <c r="G349" s="5">
        <f>0</f>
        <v>0</v>
      </c>
    </row>
    <row r="350" spans="1:7" s="16" customFormat="1" ht="28.5" customHeight="1" x14ac:dyDescent="0.2">
      <c r="A350" s="38"/>
      <c r="B350" s="2" t="s">
        <v>126</v>
      </c>
      <c r="C350" s="2" t="s">
        <v>29</v>
      </c>
      <c r="D350" s="3">
        <f>-[1]Sheet2!$D$6</f>
        <v>8581054.4200000018</v>
      </c>
      <c r="E350" s="4">
        <f>-[1]Sheet2!$E$6</f>
        <v>-3420000</v>
      </c>
      <c r="F350" s="4">
        <f>-[1]Sheet2!$F$6</f>
        <v>525862.98</v>
      </c>
      <c r="G350" s="4">
        <f>-[1]Sheet2!$G$6</f>
        <v>-34293.849999999627</v>
      </c>
    </row>
    <row r="351" spans="1:7" x14ac:dyDescent="0.2">
      <c r="D351" s="23"/>
      <c r="E351" s="40" t="s">
        <v>113</v>
      </c>
      <c r="F351" s="40"/>
      <c r="G351" s="41"/>
    </row>
    <row r="352" spans="1:7" ht="8.25" customHeight="1" x14ac:dyDescent="0.2">
      <c r="E352" s="42"/>
      <c r="F352" s="42"/>
      <c r="G352" s="43"/>
    </row>
    <row r="353" spans="2:7" hidden="1" x14ac:dyDescent="0.2">
      <c r="E353" s="44"/>
      <c r="F353" s="44"/>
      <c r="G353" s="43"/>
    </row>
    <row r="354" spans="2:7" ht="30" customHeight="1" x14ac:dyDescent="0.2">
      <c r="B354" s="45" t="s">
        <v>355</v>
      </c>
      <c r="C354" s="46"/>
      <c r="D354" s="46"/>
      <c r="E354" s="45" t="s">
        <v>356</v>
      </c>
      <c r="F354" s="42"/>
      <c r="G354" s="43"/>
    </row>
    <row r="355" spans="2:7" x14ac:dyDescent="0.2">
      <c r="E355" s="44"/>
      <c r="F355" s="44"/>
      <c r="G355" s="43"/>
    </row>
    <row r="356" spans="2:7" ht="15" x14ac:dyDescent="0.2">
      <c r="B356" s="45" t="s">
        <v>172</v>
      </c>
      <c r="C356" s="46"/>
      <c r="D356" s="46"/>
      <c r="E356" s="45" t="s">
        <v>357</v>
      </c>
      <c r="F356" s="42"/>
      <c r="G356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2023-06-05T11:26:08Z</cp:lastPrinted>
  <dcterms:created xsi:type="dcterms:W3CDTF">2014-08-26T07:56:34Z</dcterms:created>
  <dcterms:modified xsi:type="dcterms:W3CDTF">2023-06-05T11:30:34Z</dcterms:modified>
</cp:coreProperties>
</file>