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G155" i="1"/>
  <c r="E155"/>
  <c r="G277"/>
  <c r="G28"/>
  <c r="G41"/>
  <c r="E277"/>
  <c r="E210"/>
  <c r="E301"/>
  <c r="E209"/>
  <c r="E192"/>
  <c r="E193"/>
  <c r="E201"/>
  <c r="E170"/>
  <c r="G290"/>
  <c r="G285"/>
  <c r="G293"/>
  <c r="G207"/>
  <c r="G218" l="1"/>
  <c r="G209"/>
  <c r="G201"/>
  <c r="G193"/>
  <c r="G192"/>
  <c r="G170"/>
  <c r="G274"/>
  <c r="G85"/>
  <c r="G83" s="1"/>
  <c r="G76"/>
  <c r="G75"/>
  <c r="G73"/>
  <c r="G71"/>
  <c r="E150"/>
  <c r="E41"/>
  <c r="E28"/>
  <c r="E333"/>
  <c r="E285"/>
  <c r="G212"/>
  <c r="E212"/>
  <c r="G333"/>
  <c r="G334"/>
  <c r="G335"/>
  <c r="G320"/>
  <c r="G323"/>
  <c r="G88"/>
  <c r="G43"/>
  <c r="G31"/>
  <c r="E336"/>
  <c r="E156"/>
  <c r="G284"/>
  <c r="G156"/>
  <c r="G130"/>
  <c r="G125"/>
  <c r="G117"/>
  <c r="G336"/>
  <c r="G40"/>
  <c r="G266"/>
  <c r="E293"/>
  <c r="G292"/>
  <c r="G291" s="1"/>
  <c r="F293"/>
  <c r="E16"/>
  <c r="E9"/>
  <c r="E280"/>
  <c r="E239"/>
  <c r="E241"/>
  <c r="E242"/>
  <c r="E330"/>
  <c r="G280"/>
  <c r="G243"/>
  <c r="G242"/>
  <c r="G241"/>
  <c r="G239"/>
  <c r="E298"/>
  <c r="E264"/>
  <c r="E266"/>
  <c r="E342"/>
  <c r="E254"/>
  <c r="E195"/>
  <c r="E174"/>
  <c r="E43"/>
  <c r="E31"/>
  <c r="G342"/>
  <c r="G328"/>
  <c r="G318"/>
  <c r="G319"/>
  <c r="G316"/>
  <c r="G298"/>
  <c r="G264"/>
  <c r="G249"/>
  <c r="G255"/>
  <c r="G254"/>
  <c r="G215"/>
  <c r="G208"/>
  <c r="G195"/>
  <c r="G174"/>
  <c r="G175"/>
  <c r="G150"/>
  <c r="G136"/>
  <c r="G82"/>
  <c r="G77"/>
  <c r="G72"/>
  <c r="G16"/>
  <c r="G9"/>
  <c r="G168"/>
  <c r="G309"/>
  <c r="E317" l="1"/>
  <c r="G308" l="1"/>
  <c r="G317"/>
  <c r="D348"/>
  <c r="E348"/>
  <c r="F348"/>
  <c r="G348"/>
  <c r="G70" l="1"/>
  <c r="G325"/>
  <c r="E153"/>
  <c r="G250"/>
  <c r="G330" l="1"/>
  <c r="E276"/>
  <c r="E275" s="1"/>
  <c r="G311"/>
  <c r="G301"/>
  <c r="D271"/>
  <c r="E279"/>
  <c r="E278" s="1"/>
  <c r="G279"/>
  <c r="G278" s="1"/>
  <c r="F279"/>
  <c r="D279"/>
  <c r="G276"/>
  <c r="G275" s="1"/>
  <c r="F276"/>
  <c r="D276"/>
  <c r="G273"/>
  <c r="G272" s="1"/>
  <c r="F273"/>
  <c r="E273"/>
  <c r="E272" s="1"/>
  <c r="D273"/>
  <c r="D297"/>
  <c r="D289"/>
  <c r="D287" s="1"/>
  <c r="F316"/>
  <c r="G347"/>
  <c r="E117"/>
  <c r="E158"/>
  <c r="E157" s="1"/>
  <c r="E151" s="1"/>
  <c r="D316"/>
  <c r="E238" l="1"/>
  <c r="E237" s="1"/>
  <c r="E271"/>
  <c r="G271"/>
  <c r="G315"/>
  <c r="E83" l="1"/>
  <c r="E40" l="1"/>
  <c r="G341" l="1"/>
  <c r="E341"/>
  <c r="G329" l="1"/>
  <c r="G300"/>
  <c r="G123" l="1"/>
  <c r="G206" l="1"/>
  <c r="G213" l="1"/>
  <c r="G211" s="1"/>
  <c r="G8" l="1"/>
  <c r="G81" l="1"/>
  <c r="G346" l="1"/>
  <c r="G345" s="1"/>
  <c r="G344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308"/>
  <c r="E125"/>
  <c r="E116"/>
  <c r="E346"/>
  <c r="E345" s="1"/>
  <c r="E344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149"/>
  <c r="E148" s="1"/>
  <c r="D149"/>
  <c r="D148" s="1"/>
  <c r="D147" s="1"/>
  <c r="F297"/>
  <c r="E297"/>
  <c r="E296" s="1"/>
  <c r="F299"/>
  <c r="D299"/>
  <c r="F333"/>
  <c r="F332" s="1"/>
  <c r="D332"/>
  <c r="G338"/>
  <c r="G337" s="1"/>
  <c r="F338"/>
  <c r="F337" s="1"/>
  <c r="E338"/>
  <c r="D338"/>
  <c r="D337" s="1"/>
  <c r="G340"/>
  <c r="F341"/>
  <c r="F340" s="1"/>
  <c r="E340"/>
  <c r="D341"/>
  <c r="D340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G194" s="1"/>
  <c r="F196"/>
  <c r="F194" s="1"/>
  <c r="E196"/>
  <c r="E194" s="1"/>
  <c r="D196"/>
  <c r="D194" s="1"/>
  <c r="G181"/>
  <c r="F181"/>
  <c r="E181"/>
  <c r="D181"/>
  <c r="G158"/>
  <c r="G157" s="1"/>
  <c r="F158"/>
  <c r="F157" s="1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F319"/>
  <c r="F318" s="1"/>
  <c r="F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2"/>
  <c r="F292"/>
  <c r="F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6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E258" s="1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7"/>
  <c r="E331" s="1"/>
  <c r="G68"/>
  <c r="E327"/>
  <c r="G299"/>
  <c r="G295" s="1"/>
  <c r="G35"/>
  <c r="F19"/>
  <c r="D68"/>
  <c r="F295"/>
  <c r="G287"/>
  <c r="D94"/>
  <c r="D236"/>
  <c r="F331"/>
  <c r="D35"/>
  <c r="D33" s="1"/>
  <c r="D32" s="1"/>
  <c r="E204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E68"/>
  <c r="F47"/>
  <c r="E326"/>
  <c r="E299"/>
  <c r="G286"/>
  <c r="E236"/>
  <c r="E114"/>
  <c r="E44"/>
  <c r="G6" l="1"/>
  <c r="E47"/>
  <c r="E6" s="1"/>
</calcChain>
</file>

<file path=xl/sharedStrings.xml><?xml version="1.0" encoding="utf-8"?>
<sst xmlns="http://schemas.openxmlformats.org/spreadsheetml/2006/main" count="700" uniqueCount="397">
  <si>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</si>
  <si>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</si>
  <si>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</si>
  <si>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</si>
  <si>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</si>
  <si>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</si>
  <si>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</si>
  <si>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</si>
  <si>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</si>
  <si>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</si>
  <si>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</si>
  <si>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</si>
  <si>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</si>
  <si>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</si>
  <si>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</si>
  <si>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</si>
  <si>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</si>
  <si>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</si>
  <si>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</si>
  <si>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</si>
  <si>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</si>
  <si>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</si>
  <si>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</si>
  <si>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</si>
  <si>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</si>
  <si>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</si>
  <si>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</si>
  <si>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</si>
  <si>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</si>
  <si>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</si>
  <si>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</si>
  <si>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</si>
  <si>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</si>
  <si>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</si>
  <si>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</si>
  <si>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</si>
  <si>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</si>
  <si>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</si>
  <si>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</si>
  <si>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</si>
  <si>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</si>
  <si>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</si>
  <si>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</si>
  <si>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</si>
  <si>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</si>
  <si>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</si>
  <si>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</si>
  <si>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</si>
  <si>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</si>
  <si>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</si>
  <si>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</si>
  <si>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</si>
  <si>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</si>
  <si>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</si>
  <si>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</si>
  <si>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</si>
  <si>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</si>
  <si>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</si>
  <si>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</si>
  <si>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</si>
  <si>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</si>
  <si>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</si>
  <si>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</si>
  <si>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</si>
  <si>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</si>
  <si>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</si>
  <si>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</si>
  <si>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</si>
  <si>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</si>
  <si>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</si>
  <si>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</si>
  <si>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</si>
  <si>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</si>
  <si>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</si>
  <si>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</si>
  <si>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</si>
  <si>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</si>
  <si>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</si>
  <si>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</si>
  <si>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</si>
  <si>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</si>
  <si>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</si>
  <si>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</si>
  <si>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</si>
  <si>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</si>
  <si>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</si>
  <si>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</si>
  <si>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</si>
  <si>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</si>
  <si>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</si>
  <si>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</si>
  <si>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</si>
  <si>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</si>
  <si>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</si>
  <si>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</si>
  <si>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</si>
  <si>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</si>
  <si>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</si>
  <si>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</si>
  <si>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</si>
  <si>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</si>
  <si>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</si>
  <si>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</si>
  <si>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</si>
  <si>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</si>
  <si>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</si>
  <si>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</si>
  <si>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</si>
  <si>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</si>
  <si>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</si>
  <si>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</si>
  <si>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</si>
  <si>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</si>
  <si>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</si>
  <si>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</si>
  <si>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</si>
  <si>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</si>
  <si>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</si>
  <si>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</si>
  <si>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</si>
  <si>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</si>
  <si>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</si>
  <si>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</si>
  <si>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</si>
  <si>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</si>
  <si>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</si>
  <si>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</si>
  <si>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</si>
  <si>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</si>
  <si>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</si>
  <si>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</si>
  <si>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</si>
  <si>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</si>
  <si>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</si>
  <si>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</si>
  <si>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</si>
  <si>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</si>
  <si>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</si>
  <si>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</si>
  <si>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</si>
  <si>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</si>
  <si>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</si>
  <si>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</si>
  <si>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</si>
  <si>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</si>
  <si>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</si>
  <si>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</si>
  <si>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</si>
  <si>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</si>
  <si>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</si>
  <si>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</si>
  <si>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</si>
  <si>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</si>
  <si>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</si>
  <si>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</si>
  <si>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</si>
  <si>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</si>
  <si>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</si>
  <si>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</si>
  <si>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</si>
  <si>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</si>
  <si>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</si>
  <si>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</si>
  <si>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</si>
  <si>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</si>
  <si>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</si>
  <si>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</si>
  <si>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</si>
  <si>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</si>
  <si>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</si>
  <si>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</si>
  <si>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</si>
  <si>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</si>
  <si>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</si>
  <si>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</si>
  <si>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</si>
  <si>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</si>
  <si>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</si>
  <si>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</si>
  <si>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</si>
  <si>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</si>
  <si>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</si>
  <si>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</si>
  <si>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</si>
  <si>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</si>
  <si>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</si>
  <si>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</si>
  <si>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</si>
  <si>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</si>
  <si>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</si>
  <si>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</si>
  <si>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</si>
  <si>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</si>
  <si>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</si>
  <si>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</si>
  <si>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</si>
  <si>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</si>
  <si>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</si>
  <si>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</si>
  <si>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</si>
  <si>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</si>
  <si>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</si>
  <si>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</si>
  <si>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</si>
  <si>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</si>
  <si>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</si>
  <si>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</si>
  <si>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</si>
  <si>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</si>
  <si>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</si>
  <si>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</si>
  <si>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</si>
  <si>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</si>
  <si>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</si>
  <si>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</si>
  <si>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</si>
  <si>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</si>
  <si>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</si>
  <si>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</si>
  <si>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</si>
  <si>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</si>
  <si>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</si>
  <si>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</si>
  <si>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</si>
  <si>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</si>
  <si>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</si>
  <si>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</si>
  <si>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</si>
  <si>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</si>
  <si>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</si>
  <si>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</si>
  <si>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</si>
  <si>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</si>
  <si>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</si>
  <si>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</si>
  <si>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</si>
  <si>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</si>
  <si>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</si>
  <si>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</si>
  <si>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</si>
  <si>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</si>
  <si>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</si>
  <si>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</si>
  <si>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</si>
  <si>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</si>
  <si>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</si>
  <si>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</si>
  <si>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</si>
  <si>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</si>
  <si>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</si>
  <si>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</si>
  <si>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</si>
  <si>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</si>
  <si>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</si>
  <si>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</si>
  <si>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</si>
  <si>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</si>
  <si>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</si>
  <si>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</si>
  <si>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</si>
  <si>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</si>
  <si>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</si>
  <si>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</si>
  <si>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</si>
  <si>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</si>
  <si>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</si>
  <si>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</si>
  <si>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</si>
  <si>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</si>
  <si>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</si>
  <si>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</si>
  <si>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</si>
  <si>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</si>
  <si>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</si>
  <si>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</si>
  <si>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</si>
  <si>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</si>
  <si>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</si>
  <si>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</si>
  <si>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</si>
  <si>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</si>
  <si>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</si>
  <si>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</si>
  <si>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</si>
  <si>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</si>
  <si>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</si>
  <si>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</si>
  <si>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</si>
  <si>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</si>
  <si>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</si>
  <si>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</si>
  <si>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</si>
  <si>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</si>
  <si>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</si>
  <si>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</si>
  <si>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</si>
  <si>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</si>
  <si>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</si>
  <si>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</si>
  <si>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</si>
  <si>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</si>
  <si>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</si>
  <si>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</si>
  <si>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</si>
  <si>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</si>
  <si>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</si>
  <si>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</si>
  <si>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</si>
  <si>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</si>
  <si>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</si>
  <si>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</si>
  <si>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</si>
  <si>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</si>
  <si>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</si>
  <si>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</si>
  <si>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</si>
  <si>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</si>
  <si>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</si>
  <si>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</si>
  <si>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</si>
  <si>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</si>
  <si>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</si>
  <si>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</si>
  <si>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</si>
  <si>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</si>
  <si>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</si>
  <si>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</si>
  <si>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</si>
  <si>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</si>
  <si>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</si>
  <si>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</si>
  <si>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</si>
  <si>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</si>
  <si>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</si>
  <si>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</si>
  <si>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</si>
  <si>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</si>
  <si>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</si>
  <si>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</si>
  <si>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</si>
  <si>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</si>
  <si>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</si>
  <si>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</si>
  <si>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</si>
  <si>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</si>
  <si>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</si>
  <si>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</si>
  <si>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</si>
  <si>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</si>
  <si>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</si>
  <si>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</si>
  <si>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</si>
  <si>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</si>
  <si>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</si>
  <si>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</si>
  <si>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</si>
  <si>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</si>
  <si>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</si>
  <si>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</si>
  <si>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</si>
  <si>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</si>
  <si>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</si>
  <si>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</si>
  <si>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</si>
  <si>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</si>
  <si>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</si>
  <si>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</si>
  <si>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</si>
  <si>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</si>
  <si>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</si>
  <si>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</si>
  <si>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</si>
  <si>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</si>
  <si>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</si>
  <si>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</si>
  <si>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</si>
  <si>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</si>
  <si>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</si>
  <si>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</si>
  <si>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</si>
  <si>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</si>
  <si>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</si>
  <si>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</si>
  <si>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</si>
  <si>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</si>
  <si>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</si>
  <si>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</si>
  <si>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</si>
  <si>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</si>
  <si>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</si>
  <si>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</si>
  <si>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</si>
  <si>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</si>
  <si>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</si>
  <si>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 xml:space="preserve">                                                                                            на 01.06.2022 г.</t>
  </si>
  <si>
    <t>000  0409  0000000000  000</t>
  </si>
  <si>
    <t>000  0409  0000000000  225</t>
  </si>
</sst>
</file>

<file path=xl/styles.xml><?xml version="1.0" encoding="utf-8"?>
<styleSheet xmlns="http://schemas.openxmlformats.org/spreadsheetml/2006/main">
  <numFmts count="1">
    <numFmt numFmtId="164" formatCode="_*#,##0.00"/>
  </numFmts>
  <fonts count="1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-7797452.71</v>
          </cell>
          <cell r="E6">
            <v>3499999.9999999925</v>
          </cell>
          <cell r="F6">
            <v>-7277352.71</v>
          </cell>
          <cell r="G6">
            <v>729052.12999999523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workbookViewId="0">
      <selection activeCell="C50" sqref="C50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9" t="s">
        <v>100</v>
      </c>
      <c r="B1" s="49"/>
      <c r="C1" s="49"/>
      <c r="D1" s="49"/>
      <c r="E1" s="49"/>
      <c r="F1" s="49"/>
      <c r="G1" s="49"/>
    </row>
    <row r="2" spans="1:7">
      <c r="A2" s="9"/>
      <c r="B2" s="10"/>
      <c r="C2" s="54" t="s">
        <v>165</v>
      </c>
      <c r="D2" s="54"/>
      <c r="E2" s="54"/>
    </row>
    <row r="3" spans="1:7">
      <c r="A3" s="50" t="s">
        <v>280</v>
      </c>
      <c r="B3" s="50"/>
      <c r="C3" s="50"/>
      <c r="D3" s="50"/>
      <c r="E3" s="51"/>
      <c r="F3" s="51"/>
      <c r="G3" s="51"/>
    </row>
    <row r="4" spans="1:7">
      <c r="A4" s="52" t="s">
        <v>394</v>
      </c>
      <c r="B4" s="52"/>
      <c r="C4" s="52"/>
      <c r="D4" s="52"/>
      <c r="E4" s="53"/>
      <c r="F4" s="53"/>
      <c r="G4" s="53"/>
    </row>
    <row r="5" spans="1:7" ht="58.5" customHeight="1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>
      <c r="A6" s="13">
        <v>200</v>
      </c>
      <c r="B6" s="14" t="s">
        <v>143</v>
      </c>
      <c r="C6" s="14" t="s">
        <v>156</v>
      </c>
      <c r="D6" s="15">
        <f>D307+D312</f>
        <v>2000</v>
      </c>
      <c r="E6" s="7">
        <f>E7+E14+E19+E35+E47+E281+E286+E291+E295+E312+E317+E321+E326+E331+E44+E32+E307+E344+E271</f>
        <v>68129352.709999993</v>
      </c>
      <c r="F6" s="7">
        <f>F307+F312</f>
        <v>0</v>
      </c>
      <c r="G6" s="7">
        <f>G7+G14+G19+G35+G47+G281+G286+G295+G307+G321+G326+G344+G331+G312+G271+G317+G291</f>
        <v>17091896.529999997</v>
      </c>
    </row>
    <row r="7" spans="1:7" s="16" customFormat="1" ht="15.75" customHeight="1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3584800</v>
      </c>
      <c r="F19" s="7">
        <f>F20+F24+F27+F30</f>
        <v>0</v>
      </c>
      <c r="G19" s="7">
        <f>G20+G24+G27+G30</f>
        <v>1162735.1300000001</v>
      </c>
    </row>
    <row r="20" spans="1:7" s="16" customFormat="1" ht="37.5" hidden="1" customHeight="1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3418000</v>
      </c>
      <c r="F27" s="5">
        <f>F28+F29</f>
        <v>0</v>
      </c>
      <c r="G27" s="5">
        <f>G28+G29</f>
        <v>1110135.81</v>
      </c>
    </row>
    <row r="28" spans="1:7">
      <c r="A28" s="17">
        <v>200</v>
      </c>
      <c r="B28" s="20" t="s">
        <v>85</v>
      </c>
      <c r="C28" s="20" t="s">
        <v>21</v>
      </c>
      <c r="D28" s="22"/>
      <c r="E28" s="5">
        <f>2667000+751000</f>
        <v>3418000</v>
      </c>
      <c r="F28" s="5"/>
      <c r="G28" s="5">
        <f>903648.96+206486.85</f>
        <v>1110135.81</v>
      </c>
    </row>
    <row r="29" spans="1:7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166800</v>
      </c>
      <c r="F30" s="5">
        <f>F31</f>
        <v>0</v>
      </c>
      <c r="G30" s="5">
        <f>G31</f>
        <v>52599.32</v>
      </c>
    </row>
    <row r="31" spans="1:7">
      <c r="A31" s="17">
        <v>200</v>
      </c>
      <c r="B31" s="20" t="s">
        <v>56</v>
      </c>
      <c r="C31" s="20" t="s">
        <v>21</v>
      </c>
      <c r="D31" s="22"/>
      <c r="E31" s="5">
        <f>166800</f>
        <v>166800</v>
      </c>
      <c r="F31" s="5"/>
      <c r="G31" s="5">
        <f>52599.32</f>
        <v>52599.32</v>
      </c>
    </row>
    <row r="32" spans="1:7" ht="34.5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1082400</v>
      </c>
      <c r="F35" s="28">
        <f>F36+F38+F40+F42</f>
        <v>0</v>
      </c>
      <c r="G35" s="28">
        <f>G36+G38+G40+G42</f>
        <v>326042.23000000004</v>
      </c>
    </row>
    <row r="36" spans="1:7" ht="38.25" hidden="1" customHeight="1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1032000</v>
      </c>
      <c r="F40" s="5">
        <f>F41</f>
        <v>0</v>
      </c>
      <c r="G40" s="5">
        <f>G41</f>
        <v>310129.45</v>
      </c>
    </row>
    <row r="41" spans="1:7">
      <c r="A41" s="17">
        <v>200</v>
      </c>
      <c r="B41" s="20" t="s">
        <v>95</v>
      </c>
      <c r="C41" s="20" t="s">
        <v>11</v>
      </c>
      <c r="D41" s="22"/>
      <c r="E41" s="5">
        <f>805000+227000</f>
        <v>1032000</v>
      </c>
      <c r="F41" s="5"/>
      <c r="G41" s="5">
        <f>248738.82+61390.63</f>
        <v>310129.45</v>
      </c>
    </row>
    <row r="42" spans="1:7" ht="23.25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50400</v>
      </c>
      <c r="F42" s="5">
        <f>F43</f>
        <v>0</v>
      </c>
      <c r="G42" s="5">
        <f>G43</f>
        <v>15912.78</v>
      </c>
    </row>
    <row r="43" spans="1:7">
      <c r="A43" s="17">
        <v>200</v>
      </c>
      <c r="B43" s="20" t="s">
        <v>70</v>
      </c>
      <c r="C43" s="20" t="s">
        <v>11</v>
      </c>
      <c r="D43" s="22"/>
      <c r="E43" s="5">
        <f>50400</f>
        <v>50400</v>
      </c>
      <c r="F43" s="5"/>
      <c r="G43" s="5">
        <f>15912.78</f>
        <v>15912.78</v>
      </c>
    </row>
    <row r="44" spans="1:7" ht="45.75">
      <c r="A44" s="29"/>
      <c r="B44" s="21" t="s">
        <v>335</v>
      </c>
      <c r="C44" s="24" t="s">
        <v>336</v>
      </c>
      <c r="D44" s="30"/>
      <c r="E44" s="30">
        <f>E45</f>
        <v>17768845</v>
      </c>
      <c r="F44" s="31"/>
      <c r="G44" s="30" t="s">
        <v>113</v>
      </c>
    </row>
    <row r="45" spans="1:7" ht="23.25">
      <c r="A45" s="13"/>
      <c r="B45" s="14" t="s">
        <v>395</v>
      </c>
      <c r="C45" s="14" t="s">
        <v>98</v>
      </c>
      <c r="D45" s="32"/>
      <c r="E45" s="33">
        <f>E46</f>
        <v>17768845</v>
      </c>
      <c r="F45" s="32"/>
      <c r="G45" s="33">
        <f>G46</f>
        <v>0</v>
      </c>
    </row>
    <row r="46" spans="1:7">
      <c r="A46" s="29"/>
      <c r="B46" s="20" t="s">
        <v>396</v>
      </c>
      <c r="C46" s="20" t="s">
        <v>101</v>
      </c>
      <c r="D46" s="34"/>
      <c r="E46" s="35">
        <v>17768845</v>
      </c>
      <c r="F46" s="34"/>
      <c r="G46" s="35"/>
    </row>
    <row r="47" spans="1:7" ht="33.75" customHeight="1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37420473.689999998</v>
      </c>
      <c r="F47" s="28">
        <f>F48+F68+F91+F94+F114+F133+F151+F166+F171+F189+F204+F221+F236+F258</f>
        <v>0</v>
      </c>
      <c r="G47" s="28">
        <f>G48+G68+G91+G94+G114+G133+G151+G166+G171+G189+G204+G221+G236+G258+G147+G267</f>
        <v>12099378.6</v>
      </c>
    </row>
    <row r="48" spans="1:7" s="16" customFormat="1" ht="55.5" customHeight="1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2031000</v>
      </c>
      <c r="F68" s="7"/>
      <c r="G68" s="36">
        <f>G70+G80+G81</f>
        <v>1049381.24</v>
      </c>
    </row>
    <row r="69" spans="1:7" hidden="1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1529000</v>
      </c>
      <c r="F70" s="5">
        <f>F71+F72+F73+F74+F75+F76+F77+F78+F79</f>
        <v>0</v>
      </c>
      <c r="G70" s="1">
        <f>G71+G72+G73+G75+G76+G77</f>
        <v>868445.82</v>
      </c>
    </row>
    <row r="71" spans="1:7">
      <c r="A71" s="17">
        <v>200</v>
      </c>
      <c r="B71" s="20" t="s">
        <v>44</v>
      </c>
      <c r="C71" s="20" t="s">
        <v>92</v>
      </c>
      <c r="D71" s="22"/>
      <c r="E71" s="5">
        <v>140000</v>
      </c>
      <c r="F71" s="5"/>
      <c r="G71" s="1">
        <f>51736.11</f>
        <v>51736.11</v>
      </c>
    </row>
    <row r="72" spans="1:7">
      <c r="A72" s="17">
        <v>200</v>
      </c>
      <c r="B72" s="20" t="s">
        <v>157</v>
      </c>
      <c r="C72" s="20" t="s">
        <v>67</v>
      </c>
      <c r="D72" s="22"/>
      <c r="E72" s="6">
        <v>3000</v>
      </c>
      <c r="F72" s="5"/>
      <c r="G72" s="1">
        <f>0</f>
        <v>0</v>
      </c>
    </row>
    <row r="73" spans="1:7">
      <c r="A73" s="17">
        <v>200</v>
      </c>
      <c r="B73" s="20" t="s">
        <v>58</v>
      </c>
      <c r="C73" s="20" t="s">
        <v>136</v>
      </c>
      <c r="D73" s="22"/>
      <c r="E73" s="6">
        <v>25000</v>
      </c>
      <c r="F73" s="5"/>
      <c r="G73" s="1">
        <f>16819.88</f>
        <v>16819.88</v>
      </c>
    </row>
    <row r="74" spans="1:7" ht="23.25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>
      <c r="A75" s="17">
        <v>200</v>
      </c>
      <c r="B75" s="20" t="s">
        <v>50</v>
      </c>
      <c r="C75" s="20" t="s">
        <v>101</v>
      </c>
      <c r="D75" s="22"/>
      <c r="E75" s="6">
        <v>401000</v>
      </c>
      <c r="F75" s="5"/>
      <c r="G75" s="1">
        <f>136081.39</f>
        <v>136081.39000000001</v>
      </c>
    </row>
    <row r="76" spans="1:7">
      <c r="A76" s="17">
        <v>200</v>
      </c>
      <c r="B76" s="20" t="s">
        <v>151</v>
      </c>
      <c r="C76" s="20" t="s">
        <v>108</v>
      </c>
      <c r="D76" s="22"/>
      <c r="E76" s="6">
        <v>955000</v>
      </c>
      <c r="F76" s="5"/>
      <c r="G76" s="1">
        <f>45000+618808.44</f>
        <v>663808.43999999994</v>
      </c>
    </row>
    <row r="77" spans="1:7">
      <c r="A77" s="17">
        <v>200</v>
      </c>
      <c r="B77" s="20" t="s">
        <v>228</v>
      </c>
      <c r="C77" s="20" t="s">
        <v>223</v>
      </c>
      <c r="D77" s="22"/>
      <c r="E77" s="5">
        <v>5000</v>
      </c>
      <c r="F77" s="5"/>
      <c r="G77" s="1">
        <f>0</f>
        <v>0</v>
      </c>
    </row>
    <row r="78" spans="1:7" ht="23.25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502000</v>
      </c>
      <c r="F81" s="5">
        <f>F82+F83</f>
        <v>0</v>
      </c>
      <c r="G81" s="1">
        <f>G82+G83</f>
        <v>180935.41999999998</v>
      </c>
    </row>
    <row r="82" spans="1:7">
      <c r="A82" s="17">
        <v>200</v>
      </c>
      <c r="B82" s="20" t="s">
        <v>19</v>
      </c>
      <c r="C82" s="20" t="s">
        <v>148</v>
      </c>
      <c r="D82" s="22"/>
      <c r="E82" s="5">
        <v>75000</v>
      </c>
      <c r="F82" s="5"/>
      <c r="G82" s="1">
        <f>0</f>
        <v>0</v>
      </c>
    </row>
    <row r="83" spans="1:7" ht="23.25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427000</v>
      </c>
      <c r="F83" s="5">
        <f>F84+F85+F86+F87+F88+F89+F90</f>
        <v>0</v>
      </c>
      <c r="G83" s="1">
        <f>G84+G85+G86+G87+G88+G89+G90</f>
        <v>180935.41999999998</v>
      </c>
    </row>
    <row r="84" spans="1:7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>
      <c r="A85" s="17">
        <v>200</v>
      </c>
      <c r="B85" s="20" t="s">
        <v>247</v>
      </c>
      <c r="C85" s="20" t="s">
        <v>241</v>
      </c>
      <c r="D85" s="22"/>
      <c r="E85" s="5">
        <v>240000</v>
      </c>
      <c r="F85" s="5"/>
      <c r="G85" s="1">
        <f>102261.74</f>
        <v>102261.74</v>
      </c>
    </row>
    <row r="86" spans="1:7" ht="23.25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>
      <c r="A88" s="17">
        <v>200</v>
      </c>
      <c r="B88" s="20" t="s">
        <v>250</v>
      </c>
      <c r="C88" s="20" t="s">
        <v>244</v>
      </c>
      <c r="D88" s="22"/>
      <c r="E88" s="6">
        <v>187000</v>
      </c>
      <c r="F88" s="5"/>
      <c r="G88" s="1">
        <f>78673.68</f>
        <v>78673.679999999993</v>
      </c>
    </row>
    <row r="89" spans="1:7" ht="23.25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16600</v>
      </c>
      <c r="F114" s="7">
        <f>F116+F123</f>
        <v>0</v>
      </c>
      <c r="G114" s="36">
        <f>G116+G123</f>
        <v>7985.7</v>
      </c>
    </row>
    <row r="115" spans="1:7" ht="16.5" hidden="1" customHeight="1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11600</v>
      </c>
      <c r="F123" s="5">
        <f>F124+F125</f>
        <v>0</v>
      </c>
      <c r="G123" s="1">
        <f>G124+G125</f>
        <v>2985.7</v>
      </c>
    </row>
    <row r="124" spans="1:7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11600</v>
      </c>
      <c r="F125" s="5">
        <f>F126+F127+F128+F129+F130+F131+F132</f>
        <v>0</v>
      </c>
      <c r="G125" s="1">
        <f>G126+G127+G128+G129+G130+G131+G132</f>
        <v>2985.7</v>
      </c>
    </row>
    <row r="126" spans="1:7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>
      <c r="A130" s="17">
        <v>200</v>
      </c>
      <c r="B130" s="20" t="s">
        <v>262</v>
      </c>
      <c r="C130" s="20" t="s">
        <v>244</v>
      </c>
      <c r="D130" s="22"/>
      <c r="E130" s="5">
        <v>11600</v>
      </c>
      <c r="F130" s="5"/>
      <c r="G130" s="1">
        <f>2985.7</f>
        <v>2985.7</v>
      </c>
    </row>
    <row r="131" spans="1:7" ht="23.25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>
      <c r="A136" s="17">
        <v>200</v>
      </c>
      <c r="B136" s="20" t="s">
        <v>363</v>
      </c>
      <c r="C136" s="20" t="s">
        <v>101</v>
      </c>
      <c r="D136" s="22"/>
      <c r="E136" s="5">
        <v>50000</v>
      </c>
      <c r="F136" s="5"/>
      <c r="G136" s="5">
        <f>0</f>
        <v>0</v>
      </c>
    </row>
    <row r="137" spans="1:7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13600</v>
      </c>
      <c r="F147" s="5"/>
      <c r="G147" s="28">
        <f>G148</f>
        <v>0</v>
      </c>
    </row>
    <row r="148" spans="1:7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13600</v>
      </c>
      <c r="F148" s="5"/>
      <c r="G148" s="5">
        <f>G149</f>
        <v>0</v>
      </c>
    </row>
    <row r="149" spans="1:7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13600</v>
      </c>
      <c r="F149" s="5"/>
      <c r="G149" s="5">
        <f>G150</f>
        <v>0</v>
      </c>
    </row>
    <row r="150" spans="1:7">
      <c r="A150" s="17">
        <v>200</v>
      </c>
      <c r="B150" s="20" t="s">
        <v>352</v>
      </c>
      <c r="C150" s="20" t="s">
        <v>108</v>
      </c>
      <c r="D150" s="22"/>
      <c r="E150" s="5">
        <f>13600</f>
        <v>13600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8235855</v>
      </c>
      <c r="F151" s="7">
        <f>F153+F157</f>
        <v>0</v>
      </c>
      <c r="G151" s="7">
        <f>G153+G163</f>
        <v>1219687.2299999997</v>
      </c>
    </row>
    <row r="152" spans="1:7" hidden="1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8235855</v>
      </c>
      <c r="F153" s="5">
        <f>F154+F155+F156</f>
        <v>0</v>
      </c>
      <c r="G153" s="5">
        <f>G154+G155+G156</f>
        <v>1219687.2299999997</v>
      </c>
    </row>
    <row r="154" spans="1:7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>
      <c r="A155" s="17">
        <v>200</v>
      </c>
      <c r="B155" s="20" t="s">
        <v>31</v>
      </c>
      <c r="C155" s="20" t="s">
        <v>101</v>
      </c>
      <c r="D155" s="22"/>
      <c r="E155" s="5">
        <f>25249700+700000-E46</f>
        <v>8180855</v>
      </c>
      <c r="F155" s="5"/>
      <c r="G155" s="5">
        <f>664885.34+500000-G46</f>
        <v>1164885.3399999999</v>
      </c>
    </row>
    <row r="156" spans="1:7">
      <c r="A156" s="17">
        <v>200</v>
      </c>
      <c r="B156" s="20" t="s">
        <v>77</v>
      </c>
      <c r="C156" s="20" t="s">
        <v>108</v>
      </c>
      <c r="D156" s="22"/>
      <c r="E156" s="5">
        <f>55000</f>
        <v>55000</v>
      </c>
      <c r="F156" s="5"/>
      <c r="G156" s="5">
        <f>54801.89</f>
        <v>54801.89</v>
      </c>
    </row>
    <row r="157" spans="1:7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>
      <c r="A163" s="17">
        <v>200</v>
      </c>
      <c r="B163" s="20" t="s">
        <v>286</v>
      </c>
      <c r="C163" s="20" t="s">
        <v>244</v>
      </c>
      <c r="D163" s="22"/>
      <c r="E163" s="5">
        <v>0</v>
      </c>
      <c r="F163" s="5"/>
      <c r="G163" s="5"/>
    </row>
    <row r="164" spans="1:7" ht="23.25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443000</v>
      </c>
      <c r="F166" s="7">
        <f>F168</f>
        <v>0</v>
      </c>
      <c r="G166" s="7">
        <f>G168</f>
        <v>294500</v>
      </c>
    </row>
    <row r="167" spans="1:7" ht="0.75" hidden="1" customHeight="1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443000</v>
      </c>
      <c r="F168" s="5">
        <f>F169+F170</f>
        <v>0</v>
      </c>
      <c r="G168" s="5">
        <f>G169+G170</f>
        <v>294500</v>
      </c>
    </row>
    <row r="169" spans="1:7" ht="15" customHeight="1">
      <c r="A169" s="17">
        <v>200</v>
      </c>
      <c r="B169" s="20" t="s">
        <v>142</v>
      </c>
      <c r="C169" s="20" t="s">
        <v>101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61</v>
      </c>
      <c r="C170" s="20" t="s">
        <v>108</v>
      </c>
      <c r="D170" s="22"/>
      <c r="E170" s="5">
        <f>443000</f>
        <v>443000</v>
      </c>
      <c r="F170" s="5"/>
      <c r="G170" s="5">
        <f>294500</f>
        <v>294500</v>
      </c>
    </row>
    <row r="171" spans="1:7" s="16" customFormat="1" ht="16.5" customHeight="1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132000</v>
      </c>
      <c r="F171" s="7">
        <f>F173+F176+F178+F179</f>
        <v>0</v>
      </c>
      <c r="G171" s="7">
        <f>G173+G176+G178+G179</f>
        <v>0</v>
      </c>
    </row>
    <row r="172" spans="1:7" hidden="1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132000</v>
      </c>
      <c r="F173" s="5">
        <f>F174+F175</f>
        <v>0</v>
      </c>
      <c r="G173" s="5">
        <f>G174+G175</f>
        <v>0</v>
      </c>
    </row>
    <row r="174" spans="1:7">
      <c r="A174" s="17">
        <v>200</v>
      </c>
      <c r="B174" s="20" t="s">
        <v>40</v>
      </c>
      <c r="C174" s="20" t="s">
        <v>101</v>
      </c>
      <c r="D174" s="22"/>
      <c r="E174" s="6">
        <f>132000</f>
        <v>132000</v>
      </c>
      <c r="F174" s="5"/>
      <c r="G174" s="5">
        <f>0</f>
        <v>0</v>
      </c>
    </row>
    <row r="175" spans="1:7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7720518.6900000004</v>
      </c>
      <c r="F189" s="7">
        <f>F191+F194</f>
        <v>0</v>
      </c>
      <c r="G189" s="7">
        <f>G191+G194</f>
        <v>7298639.25</v>
      </c>
    </row>
    <row r="190" spans="1:8" hidden="1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7507518.6900000004</v>
      </c>
      <c r="F191" s="5">
        <f>F192+F193</f>
        <v>0</v>
      </c>
      <c r="G191" s="5">
        <f>G192+G193</f>
        <v>7135907.25</v>
      </c>
    </row>
    <row r="192" spans="1:8">
      <c r="A192" s="17">
        <v>200</v>
      </c>
      <c r="B192" s="20" t="s">
        <v>78</v>
      </c>
      <c r="C192" s="20" t="s">
        <v>101</v>
      </c>
      <c r="D192" s="22"/>
      <c r="E192" s="6">
        <f>6616518.69+150000</f>
        <v>6766518.6900000004</v>
      </c>
      <c r="F192" s="5"/>
      <c r="G192" s="5">
        <f>81000+6314364.33</f>
        <v>6395364.3300000001</v>
      </c>
      <c r="H192" s="48"/>
    </row>
    <row r="193" spans="1:7">
      <c r="A193" s="17">
        <v>200</v>
      </c>
      <c r="B193" s="20" t="s">
        <v>30</v>
      </c>
      <c r="C193" s="20" t="s">
        <v>108</v>
      </c>
      <c r="D193" s="22"/>
      <c r="E193" s="5">
        <f>741000</f>
        <v>741000</v>
      </c>
      <c r="F193" s="5"/>
      <c r="G193" s="5">
        <f>740542.92</f>
        <v>740542.92</v>
      </c>
    </row>
    <row r="194" spans="1:7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213000</v>
      </c>
      <c r="F194" s="5">
        <f>F195+F196</f>
        <v>0</v>
      </c>
      <c r="G194" s="5">
        <f>G195+G196</f>
        <v>162732</v>
      </c>
    </row>
    <row r="195" spans="1:7">
      <c r="A195" s="17">
        <v>200</v>
      </c>
      <c r="B195" s="20" t="s">
        <v>158</v>
      </c>
      <c r="C195" s="20" t="s">
        <v>148</v>
      </c>
      <c r="D195" s="22"/>
      <c r="E195" s="5">
        <f>50000</f>
        <v>50000</v>
      </c>
      <c r="F195" s="5"/>
      <c r="G195" s="5">
        <f>0</f>
        <v>0</v>
      </c>
    </row>
    <row r="196" spans="1:7" ht="23.25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163000</v>
      </c>
      <c r="F196" s="5">
        <f>SUM(F197:F203)</f>
        <v>0</v>
      </c>
      <c r="G196" s="5">
        <f>SUM(G197:G203)</f>
        <v>162732</v>
      </c>
    </row>
    <row r="197" spans="1:7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>
      <c r="A201" s="17">
        <v>200</v>
      </c>
      <c r="B201" s="20" t="s">
        <v>303</v>
      </c>
      <c r="C201" s="20" t="s">
        <v>244</v>
      </c>
      <c r="D201" s="22"/>
      <c r="E201" s="6">
        <f>163000</f>
        <v>163000</v>
      </c>
      <c r="F201" s="5"/>
      <c r="G201" s="5">
        <f>162732</f>
        <v>162732</v>
      </c>
    </row>
    <row r="202" spans="1:7" ht="23.25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18719400</v>
      </c>
      <c r="F204" s="7">
        <f>F206+F211</f>
        <v>0</v>
      </c>
      <c r="G204" s="36">
        <f>G206+G211</f>
        <v>2174190.59</v>
      </c>
    </row>
    <row r="205" spans="1:7" ht="16.5" customHeight="1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18219400</v>
      </c>
      <c r="F206" s="5">
        <f>F207+F208+F209+F210</f>
        <v>0</v>
      </c>
      <c r="G206" s="1">
        <f>G207+G208+G209+G210</f>
        <v>1759486.22</v>
      </c>
    </row>
    <row r="207" spans="1:7">
      <c r="A207" s="17">
        <v>200</v>
      </c>
      <c r="B207" s="20" t="s">
        <v>60</v>
      </c>
      <c r="C207" s="20" t="s">
        <v>67</v>
      </c>
      <c r="D207" s="22"/>
      <c r="E207" s="6">
        <v>36000</v>
      </c>
      <c r="F207" s="5"/>
      <c r="G207" s="1">
        <f>35666.67</f>
        <v>35666.67</v>
      </c>
    </row>
    <row r="208" spans="1:7" ht="13.5" customHeight="1">
      <c r="A208" s="17">
        <v>200</v>
      </c>
      <c r="B208" s="20" t="s">
        <v>153</v>
      </c>
      <c r="C208" s="20" t="s">
        <v>136</v>
      </c>
      <c r="D208" s="22"/>
      <c r="E208" s="6">
        <v>28000</v>
      </c>
      <c r="F208" s="6"/>
      <c r="G208" s="1">
        <f>0</f>
        <v>0</v>
      </c>
    </row>
    <row r="209" spans="1:7">
      <c r="A209" s="17">
        <v>200</v>
      </c>
      <c r="B209" s="20" t="s">
        <v>128</v>
      </c>
      <c r="C209" s="20" t="s">
        <v>101</v>
      </c>
      <c r="D209" s="22"/>
      <c r="E209" s="6">
        <f>17923400</f>
        <v>17923400</v>
      </c>
      <c r="F209" s="5"/>
      <c r="G209" s="1">
        <f>1586703.52</f>
        <v>1586703.52</v>
      </c>
    </row>
    <row r="210" spans="1:7" ht="14.25" customHeight="1">
      <c r="A210" s="17">
        <v>200</v>
      </c>
      <c r="B210" s="20" t="s">
        <v>75</v>
      </c>
      <c r="C210" s="20" t="s">
        <v>108</v>
      </c>
      <c r="D210" s="22"/>
      <c r="E210" s="6">
        <f>232000</f>
        <v>232000</v>
      </c>
      <c r="F210" s="5"/>
      <c r="G210" s="1">
        <v>137116.03</v>
      </c>
    </row>
    <row r="211" spans="1:7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500000</v>
      </c>
      <c r="F211" s="5">
        <f>F212+F213</f>
        <v>0</v>
      </c>
      <c r="G211" s="1">
        <f>G212+G213</f>
        <v>414704.37</v>
      </c>
    </row>
    <row r="212" spans="1:7">
      <c r="A212" s="17">
        <v>200</v>
      </c>
      <c r="B212" s="20" t="s">
        <v>118</v>
      </c>
      <c r="C212" s="20" t="s">
        <v>148</v>
      </c>
      <c r="D212" s="22"/>
      <c r="E212" s="6">
        <f>168000</f>
        <v>168000</v>
      </c>
      <c r="F212" s="5"/>
      <c r="G212" s="1">
        <f>168000</f>
        <v>168000</v>
      </c>
    </row>
    <row r="213" spans="1:7" ht="23.25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332000</v>
      </c>
      <c r="F213" s="5">
        <f>SUM(F214:F220)</f>
        <v>0</v>
      </c>
      <c r="G213" s="1">
        <f>SUM(G214:G220)</f>
        <v>246704.37</v>
      </c>
    </row>
    <row r="214" spans="1:7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>
      <c r="A215" s="17">
        <v>200</v>
      </c>
      <c r="B215" s="20" t="s">
        <v>307</v>
      </c>
      <c r="C215" s="20" t="s">
        <v>241</v>
      </c>
      <c r="D215" s="22"/>
      <c r="E215" s="6">
        <v>5000</v>
      </c>
      <c r="F215" s="5"/>
      <c r="G215" s="1">
        <f>0</f>
        <v>0</v>
      </c>
    </row>
    <row r="216" spans="1:7" ht="23.25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>
      <c r="A218" s="17">
        <v>200</v>
      </c>
      <c r="B218" s="20" t="s">
        <v>310</v>
      </c>
      <c r="C218" s="20" t="s">
        <v>244</v>
      </c>
      <c r="D218" s="22"/>
      <c r="E218" s="47">
        <v>327000</v>
      </c>
      <c r="F218" s="5"/>
      <c r="G218" s="1">
        <f>246704.37</f>
        <v>246704.37</v>
      </c>
    </row>
    <row r="219" spans="1:7" ht="23.25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8500</v>
      </c>
      <c r="F236" s="7">
        <f>F238+F247+F248</f>
        <v>0</v>
      </c>
      <c r="G236" s="36">
        <f>G238+G247+G248</f>
        <v>7783.39</v>
      </c>
    </row>
    <row r="237" spans="1:7" ht="13.5" customHeight="1">
      <c r="A237" s="17">
        <v>200</v>
      </c>
      <c r="B237" s="20" t="s">
        <v>79</v>
      </c>
      <c r="C237" s="20" t="s">
        <v>8</v>
      </c>
      <c r="D237" s="22"/>
      <c r="E237" s="5">
        <f>E238</f>
        <v>8500</v>
      </c>
      <c r="F237" s="5"/>
      <c r="G237" s="1">
        <f>G238</f>
        <v>7783.39</v>
      </c>
    </row>
    <row r="238" spans="1:7" ht="13.5" customHeight="1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8500</v>
      </c>
      <c r="F238" s="5">
        <f>F239+F240+F241+F242+F243+F244+F245+F246</f>
        <v>0</v>
      </c>
      <c r="G238" s="1">
        <f>G239+G240+G241+G242+G243+G244+G245+G246</f>
        <v>7783.39</v>
      </c>
    </row>
    <row r="239" spans="1:7">
      <c r="A239" s="17">
        <v>200</v>
      </c>
      <c r="B239" s="20" t="s">
        <v>87</v>
      </c>
      <c r="C239" s="20" t="s">
        <v>92</v>
      </c>
      <c r="D239" s="22"/>
      <c r="E239" s="5">
        <f>3700</f>
        <v>3700</v>
      </c>
      <c r="F239" s="5"/>
      <c r="G239" s="1">
        <f>3601.95</f>
        <v>3601.95</v>
      </c>
    </row>
    <row r="240" spans="1:7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>
      <c r="A241" s="17">
        <v>200</v>
      </c>
      <c r="B241" s="20" t="s">
        <v>116</v>
      </c>
      <c r="C241" s="20" t="s">
        <v>136</v>
      </c>
      <c r="D241" s="22"/>
      <c r="E241" s="6">
        <f>1300</f>
        <v>1300</v>
      </c>
      <c r="F241" s="5"/>
      <c r="G241" s="1">
        <f>1228.7</f>
        <v>1228.7</v>
      </c>
    </row>
    <row r="242" spans="1:7">
      <c r="A242" s="17">
        <v>200</v>
      </c>
      <c r="B242" s="20" t="s">
        <v>84</v>
      </c>
      <c r="C242" s="20" t="s">
        <v>101</v>
      </c>
      <c r="D242" s="22"/>
      <c r="E242" s="5">
        <f>3000</f>
        <v>3000</v>
      </c>
      <c r="F242" s="5"/>
      <c r="G242" s="1">
        <f>2732.68</f>
        <v>2732.68</v>
      </c>
    </row>
    <row r="243" spans="1:7">
      <c r="A243" s="17">
        <v>200</v>
      </c>
      <c r="B243" s="20" t="s">
        <v>23</v>
      </c>
      <c r="C243" s="20" t="s">
        <v>108</v>
      </c>
      <c r="D243" s="22"/>
      <c r="E243" s="6">
        <v>500</v>
      </c>
      <c r="F243" s="5"/>
      <c r="G243" s="1">
        <f>220.06</f>
        <v>220.06</v>
      </c>
    </row>
    <row r="244" spans="1:7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47211.199999999997</v>
      </c>
    </row>
    <row r="259" spans="1:7" ht="3" hidden="1" customHeight="1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47211.199999999997</v>
      </c>
    </row>
    <row r="264" spans="1:7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47211.199999999997</v>
      </c>
    </row>
    <row r="266" spans="1:7" ht="23.25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f>50000</f>
        <v>50000</v>
      </c>
      <c r="F266" s="5"/>
      <c r="G266" s="5">
        <f>47211.2</f>
        <v>47211.199999999997</v>
      </c>
    </row>
    <row r="267" spans="1:7" ht="24" customHeight="1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1944834.02</v>
      </c>
      <c r="F271" s="27">
        <f>F272+F275+F278</f>
        <v>0</v>
      </c>
      <c r="G271" s="27">
        <f>G272+G275+G278</f>
        <v>1250052.1100000001</v>
      </c>
    </row>
    <row r="272" spans="1:7" ht="69.75" customHeight="1">
      <c r="A272" s="17">
        <v>200</v>
      </c>
      <c r="B272" s="18" t="s">
        <v>26</v>
      </c>
      <c r="C272" s="21" t="s">
        <v>33</v>
      </c>
      <c r="D272" s="22"/>
      <c r="E272" s="5">
        <f>E273</f>
        <v>600000</v>
      </c>
      <c r="F272" s="5">
        <f>F278</f>
        <v>0</v>
      </c>
      <c r="G272" s="5">
        <f>G273</f>
        <v>393216.82</v>
      </c>
    </row>
    <row r="273" spans="1:7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600000</v>
      </c>
      <c r="F273" s="5">
        <f>F274</f>
        <v>0</v>
      </c>
      <c r="G273" s="5">
        <f>G274</f>
        <v>393216.82</v>
      </c>
    </row>
    <row r="274" spans="1:7">
      <c r="A274" s="17">
        <v>200</v>
      </c>
      <c r="B274" s="20" t="s">
        <v>58</v>
      </c>
      <c r="C274" s="20" t="s">
        <v>136</v>
      </c>
      <c r="D274" s="22"/>
      <c r="E274" s="5">
        <v>600000</v>
      </c>
      <c r="F274" s="5"/>
      <c r="G274" s="5">
        <f>393216.82</f>
        <v>393216.82</v>
      </c>
    </row>
    <row r="275" spans="1:7" ht="17.25" customHeight="1">
      <c r="A275" s="17">
        <v>200</v>
      </c>
      <c r="B275" s="18" t="s">
        <v>96</v>
      </c>
      <c r="C275" s="21" t="s">
        <v>124</v>
      </c>
      <c r="D275" s="22"/>
      <c r="E275" s="5">
        <f>E276</f>
        <v>1288334.02</v>
      </c>
      <c r="F275" s="5">
        <f>F281</f>
        <v>0</v>
      </c>
      <c r="G275" s="5">
        <f>G276</f>
        <v>800455.56</v>
      </c>
    </row>
    <row r="276" spans="1:7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1288334.02</v>
      </c>
      <c r="F276" s="5">
        <f>F277</f>
        <v>0</v>
      </c>
      <c r="G276" s="5">
        <f>G277</f>
        <v>800455.56</v>
      </c>
    </row>
    <row r="277" spans="1:7">
      <c r="A277" s="17">
        <v>200</v>
      </c>
      <c r="B277" s="20" t="s">
        <v>153</v>
      </c>
      <c r="C277" s="20" t="s">
        <v>136</v>
      </c>
      <c r="D277" s="22"/>
      <c r="E277" s="5">
        <f>1288334.02</f>
        <v>1288334.02</v>
      </c>
      <c r="F277" s="5"/>
      <c r="G277" s="5">
        <f>691196.49+109259.07</f>
        <v>800455.56</v>
      </c>
    </row>
    <row r="278" spans="1:7" ht="23.25" customHeight="1">
      <c r="A278" s="17">
        <v>200</v>
      </c>
      <c r="B278" s="18" t="s">
        <v>149</v>
      </c>
      <c r="C278" s="21" t="s">
        <v>147</v>
      </c>
      <c r="D278" s="22"/>
      <c r="E278" s="5">
        <f>E279</f>
        <v>56500</v>
      </c>
      <c r="F278" s="5">
        <f>F284</f>
        <v>0</v>
      </c>
      <c r="G278" s="5">
        <f>G279</f>
        <v>56379.73</v>
      </c>
    </row>
    <row r="279" spans="1:7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56500</v>
      </c>
      <c r="F279" s="5">
        <f>F280</f>
        <v>0</v>
      </c>
      <c r="G279" s="5">
        <f>G280</f>
        <v>56379.73</v>
      </c>
    </row>
    <row r="280" spans="1:7">
      <c r="A280" s="17">
        <v>200</v>
      </c>
      <c r="B280" s="20" t="s">
        <v>116</v>
      </c>
      <c r="C280" s="20" t="s">
        <v>136</v>
      </c>
      <c r="D280" s="22"/>
      <c r="E280" s="5">
        <f>56500</f>
        <v>56500</v>
      </c>
      <c r="F280" s="5"/>
      <c r="G280" s="5">
        <f>56379.73</f>
        <v>56379.73</v>
      </c>
    </row>
    <row r="281" spans="1:7" ht="23.25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260000</v>
      </c>
      <c r="F281" s="28">
        <f>F282</f>
        <v>0</v>
      </c>
      <c r="G281" s="28">
        <f>G282</f>
        <v>97975.02</v>
      </c>
    </row>
    <row r="282" spans="1:7" s="16" customFormat="1" ht="13.5" customHeight="1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260000</v>
      </c>
      <c r="F282" s="19">
        <f>F284</f>
        <v>0</v>
      </c>
      <c r="G282" s="19">
        <f>G284</f>
        <v>97975.02</v>
      </c>
    </row>
    <row r="283" spans="1:7" hidden="1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260000</v>
      </c>
      <c r="F284" s="5">
        <f>F285</f>
        <v>0</v>
      </c>
      <c r="G284" s="5">
        <f>G285</f>
        <v>97975.02</v>
      </c>
    </row>
    <row r="285" spans="1:7" ht="34.5">
      <c r="A285" s="17">
        <v>200</v>
      </c>
      <c r="B285" s="20" t="s">
        <v>331</v>
      </c>
      <c r="C285" s="20" t="s">
        <v>20</v>
      </c>
      <c r="D285" s="22"/>
      <c r="E285" s="5">
        <f>260000</f>
        <v>260000</v>
      </c>
      <c r="F285" s="5"/>
      <c r="G285" s="5">
        <f>97975.02</f>
        <v>97975.02</v>
      </c>
    </row>
    <row r="286" spans="1:7" ht="45.75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90000</v>
      </c>
      <c r="F286" s="28">
        <f>F287</f>
        <v>0</v>
      </c>
      <c r="G286" s="28">
        <f>G287</f>
        <v>65000</v>
      </c>
    </row>
    <row r="287" spans="1:7" s="16" customFormat="1" ht="17.25" customHeight="1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90000</v>
      </c>
      <c r="F287" s="19">
        <f>F289</f>
        <v>0</v>
      </c>
      <c r="G287" s="19">
        <f>G289</f>
        <v>65000</v>
      </c>
    </row>
    <row r="288" spans="1:7" hidden="1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90000</v>
      </c>
      <c r="F289" s="5">
        <f>F290</f>
        <v>0</v>
      </c>
      <c r="G289" s="5">
        <f>G290</f>
        <v>65000</v>
      </c>
    </row>
    <row r="290" spans="1:7" ht="21.75" customHeight="1">
      <c r="A290" s="17">
        <v>200</v>
      </c>
      <c r="B290" s="20" t="s">
        <v>71</v>
      </c>
      <c r="C290" s="20" t="s">
        <v>9</v>
      </c>
      <c r="D290" s="22"/>
      <c r="E290" s="5">
        <v>90000</v>
      </c>
      <c r="F290" s="5"/>
      <c r="G290" s="5">
        <f>65000</f>
        <v>65000</v>
      </c>
    </row>
    <row r="291" spans="1:7" ht="36.75" customHeight="1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5924000</v>
      </c>
      <c r="F291" s="28">
        <f t="shared" si="1"/>
        <v>0</v>
      </c>
      <c r="G291" s="28">
        <f>G292</f>
        <v>2042326.05</v>
      </c>
    </row>
    <row r="292" spans="1:7" ht="15.75" customHeight="1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5924000</v>
      </c>
      <c r="F292" s="5">
        <f t="shared" si="1"/>
        <v>0</v>
      </c>
      <c r="G292" s="5">
        <f>G293</f>
        <v>2042326.05</v>
      </c>
    </row>
    <row r="293" spans="1:7" ht="48.75" customHeight="1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f>5924000</f>
        <v>5924000</v>
      </c>
      <c r="F293" s="5">
        <f>F294</f>
        <v>0</v>
      </c>
      <c r="G293" s="5">
        <f>2042326.05</f>
        <v>2042326.05</v>
      </c>
    </row>
    <row r="294" spans="1:7" ht="23.25" hidden="1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0</v>
      </c>
      <c r="F295" s="28">
        <f>F296+F304</f>
        <v>0</v>
      </c>
      <c r="G295" s="28">
        <f>G296+G304+G299</f>
        <v>0</v>
      </c>
    </row>
    <row r="296" spans="1:7">
      <c r="A296" s="17">
        <v>200</v>
      </c>
      <c r="B296" s="18" t="s">
        <v>51</v>
      </c>
      <c r="C296" s="18" t="s">
        <v>98</v>
      </c>
      <c r="D296" s="22"/>
      <c r="E296" s="5">
        <f>E297</f>
        <v>0</v>
      </c>
      <c r="F296" s="5">
        <f>F302</f>
        <v>0</v>
      </c>
      <c r="G296" s="5">
        <f>G297</f>
        <v>0</v>
      </c>
    </row>
    <row r="297" spans="1:7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0</v>
      </c>
      <c r="F297" s="5">
        <f>F298</f>
        <v>0</v>
      </c>
      <c r="G297" s="5">
        <f>G298</f>
        <v>0</v>
      </c>
    </row>
    <row r="298" spans="1:7" ht="23.25">
      <c r="A298" s="17">
        <v>200</v>
      </c>
      <c r="B298" s="20" t="s">
        <v>329</v>
      </c>
      <c r="C298" s="20" t="s">
        <v>225</v>
      </c>
      <c r="D298" s="22"/>
      <c r="E298" s="5">
        <f>0</f>
        <v>0</v>
      </c>
      <c r="F298" s="5"/>
      <c r="G298" s="5">
        <f>0</f>
        <v>0</v>
      </c>
    </row>
    <row r="299" spans="1:7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32</v>
      </c>
      <c r="D300" s="22"/>
      <c r="E300" s="5">
        <f>E301</f>
        <v>0</v>
      </c>
      <c r="F300" s="5"/>
      <c r="G300" s="5">
        <f>G301</f>
        <v>0</v>
      </c>
    </row>
    <row r="301" spans="1:7" ht="23.25">
      <c r="A301" s="17">
        <v>200</v>
      </c>
      <c r="B301" s="20" t="s">
        <v>330</v>
      </c>
      <c r="C301" s="20" t="s">
        <v>225</v>
      </c>
      <c r="D301" s="22"/>
      <c r="E301" s="6">
        <f>0</f>
        <v>0</v>
      </c>
      <c r="F301" s="5"/>
      <c r="G301" s="5">
        <f>0</f>
        <v>0</v>
      </c>
    </row>
    <row r="302" spans="1:7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209</v>
      </c>
      <c r="C312" s="21" t="s">
        <v>210</v>
      </c>
      <c r="D312" s="27">
        <f>D313</f>
        <v>2000</v>
      </c>
      <c r="E312" s="28">
        <f>E313</f>
        <v>2000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73</v>
      </c>
      <c r="C313" s="18" t="s">
        <v>102</v>
      </c>
      <c r="D313" s="37">
        <f>D315</f>
        <v>2000</v>
      </c>
      <c r="E313" s="19">
        <f>E315</f>
        <v>2000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>
      <c r="A315" s="17">
        <v>200</v>
      </c>
      <c r="B315" s="20" t="s">
        <v>135</v>
      </c>
      <c r="C315" s="20" t="s">
        <v>57</v>
      </c>
      <c r="D315" s="22">
        <f>D316</f>
        <v>2000</v>
      </c>
      <c r="E315" s="5">
        <f>E316</f>
        <v>2000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39</v>
      </c>
      <c r="C316" s="20" t="s">
        <v>145</v>
      </c>
      <c r="D316" s="22">
        <f>E316</f>
        <v>2000</v>
      </c>
      <c r="E316" s="5">
        <v>2000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15000</v>
      </c>
      <c r="F317" s="28">
        <f t="shared" si="3"/>
        <v>0</v>
      </c>
      <c r="G317" s="28">
        <f>G318+G319+G320</f>
        <v>14897</v>
      </c>
    </row>
    <row r="318" spans="1:7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>
      <c r="A320" s="17">
        <v>200</v>
      </c>
      <c r="B320" s="20" t="s">
        <v>381</v>
      </c>
      <c r="C320" s="20"/>
      <c r="D320" s="22"/>
      <c r="E320" s="5">
        <v>15000</v>
      </c>
      <c r="F320" s="5"/>
      <c r="G320" s="5">
        <f>14897</f>
        <v>14897</v>
      </c>
    </row>
    <row r="321" spans="1:7" ht="26.25" customHeight="1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24000</v>
      </c>
      <c r="F321" s="28">
        <f>F322+F324</f>
        <v>0</v>
      </c>
      <c r="G321" s="28">
        <f>G322+G324</f>
        <v>21880</v>
      </c>
    </row>
    <row r="322" spans="1:7" ht="57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24000</v>
      </c>
      <c r="F322" s="5">
        <f>F323</f>
        <v>0</v>
      </c>
      <c r="G322" s="5">
        <f>G323</f>
        <v>21880</v>
      </c>
    </row>
    <row r="323" spans="1:7">
      <c r="A323" s="17">
        <v>200</v>
      </c>
      <c r="B323" s="20" t="s">
        <v>275</v>
      </c>
      <c r="C323" s="20" t="s">
        <v>150</v>
      </c>
      <c r="D323" s="22"/>
      <c r="E323" s="6">
        <v>24000</v>
      </c>
      <c r="F323" s="5"/>
      <c r="G323" s="5">
        <f>21880</f>
        <v>21880</v>
      </c>
    </row>
    <row r="324" spans="1:7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0</v>
      </c>
      <c r="F326" s="28">
        <f>F327+F329</f>
        <v>0</v>
      </c>
      <c r="G326" s="28">
        <f>G327+G329</f>
        <v>0</v>
      </c>
    </row>
    <row r="327" spans="1:7" ht="57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0</v>
      </c>
      <c r="F327" s="5">
        <f>F328</f>
        <v>0</v>
      </c>
      <c r="G327" s="5">
        <f>G328</f>
        <v>0</v>
      </c>
    </row>
    <row r="328" spans="1:7">
      <c r="A328" s="17">
        <v>200</v>
      </c>
      <c r="B328" s="20" t="s">
        <v>275</v>
      </c>
      <c r="C328" s="20" t="s">
        <v>150</v>
      </c>
      <c r="D328" s="22"/>
      <c r="E328" s="6">
        <v>0</v>
      </c>
      <c r="F328" s="5"/>
      <c r="G328" s="5">
        <f>0</f>
        <v>0</v>
      </c>
    </row>
    <row r="329" spans="1:7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>
      <c r="A331" s="13">
        <v>200</v>
      </c>
      <c r="B331" s="21" t="s">
        <v>215</v>
      </c>
      <c r="C331" s="21" t="s">
        <v>216</v>
      </c>
      <c r="D331" s="27">
        <f>D332+D337+D340</f>
        <v>0</v>
      </c>
      <c r="E331" s="28">
        <f>E332+E337+E340</f>
        <v>13000</v>
      </c>
      <c r="F331" s="28">
        <f>F332+F337+F340</f>
        <v>0</v>
      </c>
      <c r="G331" s="28">
        <f>G332+G337+G340</f>
        <v>11610.390000000001</v>
      </c>
    </row>
    <row r="332" spans="1:7" ht="56.25" customHeight="1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13000</v>
      </c>
      <c r="F332" s="5">
        <f t="shared" si="4"/>
        <v>0</v>
      </c>
      <c r="G332" s="5">
        <f t="shared" si="4"/>
        <v>11610.390000000001</v>
      </c>
    </row>
    <row r="333" spans="1:7" ht="27.75" customHeight="1">
      <c r="A333" s="17">
        <v>200</v>
      </c>
      <c r="B333" s="18" t="s">
        <v>6</v>
      </c>
      <c r="C333" s="18" t="s">
        <v>150</v>
      </c>
      <c r="D333" s="22"/>
      <c r="E333" s="5">
        <f>E334+E336+E335</f>
        <v>13000</v>
      </c>
      <c r="F333" s="5">
        <f>F336</f>
        <v>0</v>
      </c>
      <c r="G333" s="5">
        <f>G336+G334+G335</f>
        <v>11610.390000000001</v>
      </c>
    </row>
    <row r="334" spans="1:7" ht="25.5" customHeight="1">
      <c r="A334" s="17">
        <v>200</v>
      </c>
      <c r="B334" s="18" t="s">
        <v>393</v>
      </c>
      <c r="C334" s="20" t="s">
        <v>150</v>
      </c>
      <c r="D334" s="22"/>
      <c r="E334" s="5">
        <v>2000</v>
      </c>
      <c r="F334" s="5"/>
      <c r="G334" s="5">
        <f>1557.29</f>
        <v>1557.29</v>
      </c>
    </row>
    <row r="335" spans="1:7" ht="36" customHeight="1">
      <c r="A335" s="17"/>
      <c r="B335" s="18" t="s">
        <v>389</v>
      </c>
      <c r="C335" s="20" t="s">
        <v>390</v>
      </c>
      <c r="D335" s="22"/>
      <c r="E335" s="5">
        <v>1000</v>
      </c>
      <c r="F335" s="5"/>
      <c r="G335" s="5">
        <f>53.1</f>
        <v>53.1</v>
      </c>
    </row>
    <row r="336" spans="1:7" ht="27" customHeight="1">
      <c r="A336" s="17">
        <v>200</v>
      </c>
      <c r="B336" s="18" t="s">
        <v>391</v>
      </c>
      <c r="C336" s="20" t="s">
        <v>392</v>
      </c>
      <c r="D336" s="22"/>
      <c r="E336" s="5">
        <f>10000</f>
        <v>10000</v>
      </c>
      <c r="F336" s="5"/>
      <c r="G336" s="5">
        <f>10000</f>
        <v>10000</v>
      </c>
    </row>
    <row r="337" spans="1:7" ht="20.25" customHeight="1">
      <c r="A337" s="17">
        <v>200</v>
      </c>
      <c r="B337" s="18" t="s">
        <v>28</v>
      </c>
      <c r="C337" s="18" t="s">
        <v>123</v>
      </c>
      <c r="D337" s="22">
        <f t="shared" ref="D337:G338" si="5">D338</f>
        <v>0</v>
      </c>
      <c r="E337" s="5">
        <f t="shared" si="5"/>
        <v>0</v>
      </c>
      <c r="F337" s="5">
        <f t="shared" si="5"/>
        <v>0</v>
      </c>
      <c r="G337" s="5">
        <f t="shared" si="5"/>
        <v>0</v>
      </c>
    </row>
    <row r="338" spans="1:7" ht="20.25" customHeight="1">
      <c r="A338" s="17">
        <v>200</v>
      </c>
      <c r="B338" s="18" t="s">
        <v>12</v>
      </c>
      <c r="C338" s="18" t="s">
        <v>150</v>
      </c>
      <c r="D338" s="22">
        <f t="shared" si="5"/>
        <v>0</v>
      </c>
      <c r="E338" s="5">
        <f t="shared" si="5"/>
        <v>0</v>
      </c>
      <c r="F338" s="5">
        <f t="shared" si="5"/>
        <v>0</v>
      </c>
      <c r="G338" s="5">
        <f t="shared" si="5"/>
        <v>0</v>
      </c>
    </row>
    <row r="339" spans="1:7" ht="27" customHeight="1">
      <c r="A339" s="17">
        <v>200</v>
      </c>
      <c r="B339" s="18" t="s">
        <v>376</v>
      </c>
      <c r="C339" s="20" t="s">
        <v>150</v>
      </c>
      <c r="D339" s="22"/>
      <c r="E339" s="5">
        <v>0</v>
      </c>
      <c r="F339" s="5"/>
      <c r="G339" s="5"/>
    </row>
    <row r="340" spans="1:7" ht="21" customHeight="1">
      <c r="A340" s="17">
        <v>200</v>
      </c>
      <c r="B340" s="18" t="s">
        <v>149</v>
      </c>
      <c r="C340" s="18" t="s">
        <v>147</v>
      </c>
      <c r="D340" s="22">
        <f t="shared" ref="D340:G340" si="6">D341</f>
        <v>0</v>
      </c>
      <c r="E340" s="5">
        <f t="shared" si="6"/>
        <v>0</v>
      </c>
      <c r="F340" s="5">
        <f t="shared" si="6"/>
        <v>0</v>
      </c>
      <c r="G340" s="5">
        <f t="shared" si="6"/>
        <v>0</v>
      </c>
    </row>
    <row r="341" spans="1:7" ht="18" customHeight="1">
      <c r="A341" s="17">
        <v>200</v>
      </c>
      <c r="B341" s="20" t="s">
        <v>132</v>
      </c>
      <c r="C341" s="20" t="s">
        <v>150</v>
      </c>
      <c r="D341" s="22">
        <f>D343</f>
        <v>0</v>
      </c>
      <c r="E341" s="5">
        <f>E343+E342</f>
        <v>0</v>
      </c>
      <c r="F341" s="5">
        <f>F343</f>
        <v>0</v>
      </c>
      <c r="G341" s="5">
        <f>G343+G342</f>
        <v>0</v>
      </c>
    </row>
    <row r="342" spans="1:7" ht="18" customHeight="1">
      <c r="A342" s="17"/>
      <c r="B342" s="20" t="s">
        <v>354</v>
      </c>
      <c r="C342" s="20" t="s">
        <v>150</v>
      </c>
      <c r="D342" s="22"/>
      <c r="E342" s="5">
        <f>0</f>
        <v>0</v>
      </c>
      <c r="F342" s="5"/>
      <c r="G342" s="5">
        <f>0</f>
        <v>0</v>
      </c>
    </row>
    <row r="343" spans="1:7" ht="25.5" customHeight="1">
      <c r="A343" s="17">
        <v>200</v>
      </c>
      <c r="B343" s="20" t="s">
        <v>277</v>
      </c>
      <c r="C343" s="20" t="s">
        <v>279</v>
      </c>
      <c r="D343" s="22"/>
      <c r="E343" s="5">
        <v>0</v>
      </c>
      <c r="F343" s="5"/>
      <c r="G343" s="5">
        <v>0</v>
      </c>
    </row>
    <row r="344" spans="1:7" ht="20.25" customHeight="1">
      <c r="A344" s="39">
        <v>200</v>
      </c>
      <c r="B344" s="21" t="s">
        <v>343</v>
      </c>
      <c r="C344" s="21" t="s">
        <v>344</v>
      </c>
      <c r="D344" s="27"/>
      <c r="E344" s="28">
        <f>E345</f>
        <v>0</v>
      </c>
      <c r="F344" s="28"/>
      <c r="G344" s="28">
        <f>G345</f>
        <v>0</v>
      </c>
    </row>
    <row r="345" spans="1:7" ht="22.5" customHeight="1">
      <c r="A345" s="13">
        <v>200</v>
      </c>
      <c r="B345" s="14" t="s">
        <v>163</v>
      </c>
      <c r="C345" s="14" t="s">
        <v>81</v>
      </c>
      <c r="D345" s="22"/>
      <c r="E345" s="5">
        <f>E346</f>
        <v>0</v>
      </c>
      <c r="F345" s="5"/>
      <c r="G345" s="5">
        <f>G346</f>
        <v>0</v>
      </c>
    </row>
    <row r="346" spans="1:7" ht="21" customHeight="1">
      <c r="A346" s="17">
        <v>200</v>
      </c>
      <c r="B346" s="20" t="s">
        <v>88</v>
      </c>
      <c r="C346" s="20" t="s">
        <v>8</v>
      </c>
      <c r="D346" s="22"/>
      <c r="E346" s="5">
        <f>E347</f>
        <v>0</v>
      </c>
      <c r="F346" s="5"/>
      <c r="G346" s="5">
        <f>G347</f>
        <v>0</v>
      </c>
    </row>
    <row r="347" spans="1:7" ht="19.5" customHeight="1">
      <c r="A347" s="17">
        <v>200</v>
      </c>
      <c r="B347" s="20" t="s">
        <v>345</v>
      </c>
      <c r="C347" s="20" t="s">
        <v>150</v>
      </c>
      <c r="D347" s="22"/>
      <c r="E347" s="5">
        <v>0</v>
      </c>
      <c r="F347" s="5"/>
      <c r="G347" s="5">
        <f>0</f>
        <v>0</v>
      </c>
    </row>
    <row r="348" spans="1:7" s="16" customFormat="1" ht="28.5" customHeight="1">
      <c r="A348" s="38"/>
      <c r="B348" s="2" t="s">
        <v>126</v>
      </c>
      <c r="C348" s="2" t="s">
        <v>29</v>
      </c>
      <c r="D348" s="3">
        <f>-[1]Sheet2!$D$6</f>
        <v>7797452.71</v>
      </c>
      <c r="E348" s="4">
        <f>-[1]Sheet2!$E$6</f>
        <v>-3499999.9999999925</v>
      </c>
      <c r="F348" s="4">
        <f>-[1]Sheet2!$F$6</f>
        <v>7277352.71</v>
      </c>
      <c r="G348" s="4">
        <f>-[1]Sheet2!$G$6</f>
        <v>-729052.12999999523</v>
      </c>
    </row>
    <row r="349" spans="1:7">
      <c r="D349" s="23"/>
      <c r="E349" s="40" t="s">
        <v>113</v>
      </c>
      <c r="F349" s="40"/>
      <c r="G349" s="41"/>
    </row>
    <row r="350" spans="1:7" ht="8.25" customHeight="1">
      <c r="E350" s="42"/>
      <c r="F350" s="42"/>
      <c r="G350" s="43"/>
    </row>
    <row r="351" spans="1:7" hidden="1">
      <c r="E351" s="44"/>
      <c r="F351" s="44"/>
      <c r="G351" s="43"/>
    </row>
    <row r="352" spans="1:7" ht="40.5" customHeight="1">
      <c r="B352" s="45" t="s">
        <v>355</v>
      </c>
      <c r="C352" s="46"/>
      <c r="D352" s="46"/>
      <c r="E352" s="45" t="s">
        <v>356</v>
      </c>
      <c r="F352" s="42"/>
      <c r="G352" s="43"/>
    </row>
    <row r="353" spans="2:7">
      <c r="E353" s="44"/>
      <c r="F353" s="44"/>
      <c r="G353" s="43"/>
    </row>
    <row r="354" spans="2:7" ht="15">
      <c r="B354" s="45" t="s">
        <v>172</v>
      </c>
      <c r="C354" s="46"/>
      <c r="D354" s="46"/>
      <c r="E354" s="45" t="s">
        <v>357</v>
      </c>
      <c r="F354" s="42"/>
      <c r="G354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2022-06-03T07:42:55Z</cp:lastPrinted>
  <dcterms:created xsi:type="dcterms:W3CDTF">2014-08-26T07:56:34Z</dcterms:created>
  <dcterms:modified xsi:type="dcterms:W3CDTF">2022-06-03T07:43:05Z</dcterms:modified>
</cp:coreProperties>
</file>