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E170" i="1"/>
  <c r="E150"/>
  <c r="E192"/>
  <c r="E193"/>
  <c r="G192"/>
  <c r="G193"/>
  <c r="G41"/>
  <c r="G28"/>
  <c r="E209"/>
  <c r="E41"/>
  <c r="E28"/>
  <c r="E333"/>
  <c r="E301"/>
  <c r="E285"/>
  <c r="E277"/>
  <c r="G218"/>
  <c r="G212"/>
  <c r="E212"/>
  <c r="E210"/>
  <c r="G333"/>
  <c r="G334"/>
  <c r="G335"/>
  <c r="G285"/>
  <c r="G293"/>
  <c r="G277"/>
  <c r="G209"/>
  <c r="G170"/>
  <c r="G155"/>
  <c r="G320"/>
  <c r="G323"/>
  <c r="G274"/>
  <c r="G88"/>
  <c r="G85"/>
  <c r="G76"/>
  <c r="G75"/>
  <c r="G73"/>
  <c r="G71"/>
  <c r="G43"/>
  <c r="G31"/>
  <c r="E336"/>
  <c r="E201"/>
  <c r="E155"/>
  <c r="E156"/>
  <c r="G290"/>
  <c r="G284"/>
  <c r="G201"/>
  <c r="G156"/>
  <c r="G130"/>
  <c r="G125"/>
  <c r="G117"/>
  <c r="G336"/>
  <c r="G40"/>
  <c r="G266"/>
  <c r="E293"/>
  <c r="G292"/>
  <c r="G291" s="1"/>
  <c r="F293"/>
  <c r="E16"/>
  <c r="E9"/>
  <c r="E280"/>
  <c r="E239"/>
  <c r="E241"/>
  <c r="E242"/>
  <c r="E330"/>
  <c r="G280"/>
  <c r="G243"/>
  <c r="G242"/>
  <c r="G241"/>
  <c r="G239"/>
  <c r="E298"/>
  <c r="E264"/>
  <c r="E266"/>
  <c r="E342"/>
  <c r="E254"/>
  <c r="E195"/>
  <c r="E174"/>
  <c r="E43"/>
  <c r="E31"/>
  <c r="G342"/>
  <c r="G328"/>
  <c r="G318"/>
  <c r="G319"/>
  <c r="G316"/>
  <c r="G298"/>
  <c r="G264"/>
  <c r="G249"/>
  <c r="G255"/>
  <c r="G254"/>
  <c r="G215"/>
  <c r="G208"/>
  <c r="G207"/>
  <c r="G195"/>
  <c r="G174"/>
  <c r="G175"/>
  <c r="G150"/>
  <c r="G136"/>
  <c r="G83"/>
  <c r="G82"/>
  <c r="G77"/>
  <c r="G72"/>
  <c r="G16"/>
  <c r="G9"/>
  <c r="G168"/>
  <c r="G309"/>
  <c r="E317" l="1"/>
  <c r="G308" l="1"/>
  <c r="G317"/>
  <c r="D348"/>
  <c r="E348"/>
  <c r="F348"/>
  <c r="G348"/>
  <c r="G70" l="1"/>
  <c r="G325"/>
  <c r="E153"/>
  <c r="G250"/>
  <c r="G330" l="1"/>
  <c r="E276"/>
  <c r="E275" s="1"/>
  <c r="G311"/>
  <c r="G301"/>
  <c r="D271"/>
  <c r="E279"/>
  <c r="E278" s="1"/>
  <c r="G279"/>
  <c r="G278" s="1"/>
  <c r="F279"/>
  <c r="D279"/>
  <c r="G276"/>
  <c r="G275" s="1"/>
  <c r="F276"/>
  <c r="D276"/>
  <c r="G273"/>
  <c r="F273"/>
  <c r="E273"/>
  <c r="E272" s="1"/>
  <c r="D273"/>
  <c r="G272"/>
  <c r="D297"/>
  <c r="D289"/>
  <c r="D287" s="1"/>
  <c r="F316"/>
  <c r="G347"/>
  <c r="E117"/>
  <c r="E158"/>
  <c r="E157" s="1"/>
  <c r="E151" s="1"/>
  <c r="D316"/>
  <c r="E238" l="1"/>
  <c r="E237" s="1"/>
  <c r="E271"/>
  <c r="G271"/>
  <c r="G315"/>
  <c r="E83" l="1"/>
  <c r="E40" l="1"/>
  <c r="G341" l="1"/>
  <c r="E341"/>
  <c r="G329" l="1"/>
  <c r="G300"/>
  <c r="G123" l="1"/>
  <c r="G206" l="1"/>
  <c r="G213" l="1"/>
  <c r="G211" s="1"/>
  <c r="G8" l="1"/>
  <c r="G81" l="1"/>
  <c r="G346" l="1"/>
  <c r="G345" s="1"/>
  <c r="G344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308"/>
  <c r="E125"/>
  <c r="E116"/>
  <c r="E346"/>
  <c r="E345" s="1"/>
  <c r="E344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8"/>
  <c r="G337" s="1"/>
  <c r="F338"/>
  <c r="F337" s="1"/>
  <c r="E338"/>
  <c r="D338"/>
  <c r="D337" s="1"/>
  <c r="G340"/>
  <c r="F341"/>
  <c r="F340" s="1"/>
  <c r="E340"/>
  <c r="D341"/>
  <c r="D340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G194" s="1"/>
  <c r="F196"/>
  <c r="F194" s="1"/>
  <c r="E196"/>
  <c r="E194" s="1"/>
  <c r="D196"/>
  <c r="D194" s="1"/>
  <c r="G181"/>
  <c r="F181"/>
  <c r="E181"/>
  <c r="D181"/>
  <c r="G158"/>
  <c r="G157" s="1"/>
  <c r="F158"/>
  <c r="F157" s="1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F319"/>
  <c r="F318" s="1"/>
  <c r="F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2"/>
  <c r="F292"/>
  <c r="F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6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E258" s="1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7"/>
  <c r="E331" s="1"/>
  <c r="G68"/>
  <c r="E327"/>
  <c r="G299"/>
  <c r="G295" s="1"/>
  <c r="G35"/>
  <c r="F19"/>
  <c r="D68"/>
  <c r="F295"/>
  <c r="G287"/>
  <c r="D94"/>
  <c r="D236"/>
  <c r="F331"/>
  <c r="D35"/>
  <c r="D33" s="1"/>
  <c r="D32" s="1"/>
  <c r="E204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E68"/>
  <c r="F47"/>
  <c r="E326"/>
  <c r="E299"/>
  <c r="G286"/>
  <c r="E236"/>
  <c r="E114"/>
  <c r="E44"/>
  <c r="G6" l="1"/>
  <c r="E47"/>
  <c r="E6" s="1"/>
</calcChain>
</file>

<file path=xl/sharedStrings.xml><?xml version="1.0" encoding="utf-8"?>
<sst xmlns="http://schemas.openxmlformats.org/spreadsheetml/2006/main" count="700" uniqueCount="397">
  <si>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</si>
  <si>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</si>
  <si>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</si>
  <si>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</si>
  <si>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</si>
  <si>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</si>
  <si>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</si>
  <si>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</si>
  <si>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</si>
  <si>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</si>
  <si>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</si>
  <si>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</si>
  <si>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</si>
  <si>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</si>
  <si>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</si>
  <si>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</si>
  <si>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</si>
  <si>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</si>
  <si>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</si>
  <si>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</si>
  <si>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</si>
  <si>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</si>
  <si>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</si>
  <si>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</si>
  <si>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</si>
  <si>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</si>
  <si>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</si>
  <si>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</si>
  <si>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</si>
  <si>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</si>
  <si>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</si>
  <si>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</si>
  <si>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</si>
  <si>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</si>
  <si>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</si>
  <si>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</si>
  <si>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</si>
  <si>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</si>
  <si>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</si>
  <si>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</si>
  <si>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</si>
  <si>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</si>
  <si>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</si>
  <si>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</si>
  <si>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</si>
  <si>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</si>
  <si>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</si>
  <si>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</si>
  <si>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</si>
  <si>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</si>
  <si>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</si>
  <si>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</si>
  <si>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</si>
  <si>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</si>
  <si>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</si>
  <si>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</si>
  <si>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</si>
  <si>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</si>
  <si>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</si>
  <si>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</si>
  <si>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</si>
  <si>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</si>
  <si>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</si>
  <si>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</si>
  <si>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</si>
  <si>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</si>
  <si>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</si>
  <si>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</si>
  <si>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</si>
  <si>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</si>
  <si>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</si>
  <si>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</si>
  <si>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</si>
  <si>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</si>
  <si>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</si>
  <si>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</si>
  <si>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</si>
  <si>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</si>
  <si>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</si>
  <si>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</si>
  <si>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</si>
  <si>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</si>
  <si>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</si>
  <si>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</si>
  <si>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</si>
  <si>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</si>
  <si>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</si>
  <si>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</si>
  <si>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</si>
  <si>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</si>
  <si>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</si>
  <si>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</si>
  <si>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</si>
  <si>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</si>
  <si>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</si>
  <si>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</si>
  <si>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</si>
  <si>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</si>
  <si>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</si>
  <si>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</si>
  <si>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</si>
  <si>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</si>
  <si>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</si>
  <si>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</si>
  <si>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</si>
  <si>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</si>
  <si>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</si>
  <si>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</si>
  <si>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</si>
  <si>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</si>
  <si>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</si>
  <si>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</si>
  <si>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</si>
  <si>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</si>
  <si>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</si>
  <si>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</si>
  <si>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</si>
  <si>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</si>
  <si>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</si>
  <si>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</si>
  <si>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</si>
  <si>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</si>
  <si>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</si>
  <si>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</si>
  <si>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</si>
  <si>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</si>
  <si>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</si>
  <si>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</si>
  <si>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</si>
  <si>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</si>
  <si>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</si>
  <si>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</si>
  <si>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</si>
  <si>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</si>
  <si>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</si>
  <si>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</si>
  <si>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</si>
  <si>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</si>
  <si>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</si>
  <si>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</si>
  <si>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</si>
  <si>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</si>
  <si>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</si>
  <si>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</si>
  <si>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</si>
  <si>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</si>
  <si>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</si>
  <si>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</si>
  <si>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</si>
  <si>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</si>
  <si>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</si>
  <si>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</si>
  <si>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</si>
  <si>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</si>
  <si>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</si>
  <si>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</si>
  <si>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</si>
  <si>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</si>
  <si>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</si>
  <si>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</si>
  <si>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</si>
  <si>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</si>
  <si>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</si>
  <si>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</si>
  <si>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</si>
  <si>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</si>
  <si>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</si>
  <si>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</si>
  <si>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</si>
  <si>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</si>
  <si>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</si>
  <si>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</si>
  <si>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</si>
  <si>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</si>
  <si>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</si>
  <si>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</si>
  <si>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</si>
  <si>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</si>
  <si>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</si>
  <si>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</si>
  <si>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</si>
  <si>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</si>
  <si>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</si>
  <si>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</si>
  <si>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</si>
  <si>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</si>
  <si>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</si>
  <si>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</si>
  <si>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</si>
  <si>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</si>
  <si>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</si>
  <si>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</si>
  <si>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</si>
  <si>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</si>
  <si>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</si>
  <si>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</si>
  <si>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</si>
  <si>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</si>
  <si>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</si>
  <si>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</si>
  <si>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</si>
  <si>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</si>
  <si>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</si>
  <si>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</si>
  <si>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</si>
  <si>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</si>
  <si>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</si>
  <si>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</si>
  <si>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</si>
  <si>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</si>
  <si>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</si>
  <si>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</si>
  <si>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</si>
  <si>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</si>
  <si>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</si>
  <si>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</si>
  <si>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</si>
  <si>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</si>
  <si>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</si>
  <si>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</si>
  <si>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</si>
  <si>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</si>
  <si>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</si>
  <si>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</si>
  <si>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</si>
  <si>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</si>
  <si>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</si>
  <si>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</si>
  <si>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</si>
  <si>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</si>
  <si>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</si>
  <si>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</si>
  <si>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</si>
  <si>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</si>
  <si>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</si>
  <si>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</si>
  <si>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</si>
  <si>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</si>
  <si>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</si>
  <si>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</si>
  <si>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</si>
  <si>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</si>
  <si>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</si>
  <si>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</si>
  <si>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</si>
  <si>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</si>
  <si>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</si>
  <si>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</si>
  <si>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</si>
  <si>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</si>
  <si>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</si>
  <si>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</si>
  <si>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</si>
  <si>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</si>
  <si>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</si>
  <si>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</si>
  <si>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</si>
  <si>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</si>
  <si>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</si>
  <si>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</si>
  <si>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</si>
  <si>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</si>
  <si>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</si>
  <si>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</si>
  <si>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</si>
  <si>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</si>
  <si>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</si>
  <si>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</si>
  <si>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</si>
  <si>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</si>
  <si>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</si>
  <si>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</si>
  <si>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</si>
  <si>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</si>
  <si>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</si>
  <si>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</si>
  <si>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</si>
  <si>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</si>
  <si>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</si>
  <si>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</si>
  <si>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</si>
  <si>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</si>
  <si>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</si>
  <si>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</si>
  <si>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</si>
  <si>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</si>
  <si>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</si>
  <si>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</si>
  <si>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</si>
  <si>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</si>
  <si>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</si>
  <si>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</si>
  <si>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</si>
  <si>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</si>
  <si>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</si>
  <si>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</si>
  <si>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</si>
  <si>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</si>
  <si>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</si>
  <si>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</si>
  <si>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</si>
  <si>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</si>
  <si>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</si>
  <si>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</si>
  <si>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</si>
  <si>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</si>
  <si>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</si>
  <si>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</si>
  <si>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</si>
  <si>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</si>
  <si>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</si>
  <si>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</si>
  <si>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</si>
  <si>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</si>
  <si>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</si>
  <si>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</si>
  <si>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</si>
  <si>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</si>
  <si>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</si>
  <si>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</si>
  <si>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</si>
  <si>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</si>
  <si>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</si>
  <si>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</si>
  <si>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</si>
  <si>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</si>
  <si>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</si>
  <si>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</si>
  <si>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</si>
  <si>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</si>
  <si>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</si>
  <si>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</si>
  <si>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</si>
  <si>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</si>
  <si>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</si>
  <si>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</si>
  <si>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</si>
  <si>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</si>
  <si>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</si>
  <si>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</si>
  <si>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</si>
  <si>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</si>
  <si>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</si>
  <si>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</si>
  <si>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</si>
  <si>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</si>
  <si>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</si>
  <si>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</si>
  <si>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</si>
  <si>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</si>
  <si>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</si>
  <si>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</si>
  <si>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</si>
  <si>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</si>
  <si>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</si>
  <si>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</si>
  <si>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</si>
  <si>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</si>
  <si>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</si>
  <si>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</si>
  <si>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</si>
  <si>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</si>
  <si>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</si>
  <si>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</si>
  <si>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</si>
  <si>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</si>
  <si>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</si>
  <si>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</si>
  <si>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</si>
  <si>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</si>
  <si>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</si>
  <si>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</si>
  <si>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</si>
  <si>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</si>
  <si>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</si>
  <si>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</si>
  <si>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</si>
  <si>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</si>
  <si>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</si>
  <si>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</si>
  <si>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</si>
  <si>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</si>
  <si>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</si>
  <si>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</si>
  <si>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</si>
  <si>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</si>
  <si>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</si>
  <si>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</si>
  <si>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</si>
  <si>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</si>
  <si>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</si>
  <si>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</si>
  <si>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</si>
  <si>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</si>
  <si>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</si>
  <si>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 xml:space="preserve">                                                                                            на 01.05.2022 г.</t>
  </si>
  <si>
    <t>000  0104  0000000  000  292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</si>
</sst>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-7797452.71</v>
          </cell>
          <cell r="E6">
            <v>3499999.9999999925</v>
          </cell>
          <cell r="F6">
            <v>-7204652.71</v>
          </cell>
          <cell r="G6">
            <v>1723626.5400000028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topLeftCell="A154" workbookViewId="0">
      <selection activeCell="F176" sqref="F176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9" t="s">
        <v>100</v>
      </c>
      <c r="B1" s="49"/>
      <c r="C1" s="49"/>
      <c r="D1" s="49"/>
      <c r="E1" s="49"/>
      <c r="F1" s="49"/>
      <c r="G1" s="49"/>
    </row>
    <row r="2" spans="1:7">
      <c r="A2" s="9"/>
      <c r="B2" s="10"/>
      <c r="C2" s="54" t="s">
        <v>165</v>
      </c>
      <c r="D2" s="54"/>
      <c r="E2" s="54"/>
    </row>
    <row r="3" spans="1:7">
      <c r="A3" s="50" t="s">
        <v>280</v>
      </c>
      <c r="B3" s="50"/>
      <c r="C3" s="50"/>
      <c r="D3" s="50"/>
      <c r="E3" s="51"/>
      <c r="F3" s="51"/>
      <c r="G3" s="51"/>
    </row>
    <row r="4" spans="1:7">
      <c r="A4" s="52" t="s">
        <v>395</v>
      </c>
      <c r="B4" s="52"/>
      <c r="C4" s="52"/>
      <c r="D4" s="52"/>
      <c r="E4" s="53"/>
      <c r="F4" s="53"/>
      <c r="G4" s="53"/>
    </row>
    <row r="5" spans="1:7" ht="58.5" customHeight="1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>
      <c r="A6" s="13">
        <v>200</v>
      </c>
      <c r="B6" s="14" t="s">
        <v>143</v>
      </c>
      <c r="C6" s="14" t="s">
        <v>156</v>
      </c>
      <c r="D6" s="15">
        <f>D307+D312</f>
        <v>2000</v>
      </c>
      <c r="E6" s="7">
        <f>E7+E14+E19+E35+E47+E281+E286+E291+E295+E312+E317+E321+E326+E331+E44+E32+E307+E344+E271</f>
        <v>68129352.709999993</v>
      </c>
      <c r="F6" s="7">
        <f>F307+F312</f>
        <v>0</v>
      </c>
      <c r="G6" s="7">
        <f>G7+G14+G19+G35+G47+G281+G286+G295+G307+G321+G326+G344+G331+G312+G271+G317+G291</f>
        <v>15164042.560000002</v>
      </c>
    </row>
    <row r="7" spans="1:7" s="16" customFormat="1" ht="15.75" customHeight="1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3584800</v>
      </c>
      <c r="F19" s="7">
        <f>F20+F24+F27+F30</f>
        <v>0</v>
      </c>
      <c r="G19" s="7">
        <f>G20+G24+G27+G30</f>
        <v>1082971.1499999999</v>
      </c>
    </row>
    <row r="20" spans="1:7" s="16" customFormat="1" ht="37.5" hidden="1" customHeight="1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3418000</v>
      </c>
      <c r="F27" s="5">
        <f>F28+F29</f>
        <v>0</v>
      </c>
      <c r="G27" s="5">
        <f>G28+G29</f>
        <v>1030371.83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2667000+751000</f>
        <v>3418000</v>
      </c>
      <c r="F28" s="5"/>
      <c r="G28" s="5">
        <f>823884.98+206486.85</f>
        <v>1030371.83</v>
      </c>
    </row>
    <row r="29" spans="1:7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166800</v>
      </c>
      <c r="F30" s="5">
        <f>F31</f>
        <v>0</v>
      </c>
      <c r="G30" s="5">
        <f>G31</f>
        <v>52599.32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166800</f>
        <v>166800</v>
      </c>
      <c r="F31" s="5"/>
      <c r="G31" s="5">
        <f>52599.32</f>
        <v>52599.32</v>
      </c>
    </row>
    <row r="32" spans="1:7" ht="34.5">
      <c r="A32" s="13">
        <v>200</v>
      </c>
      <c r="B32" s="21" t="s">
        <v>341</v>
      </c>
      <c r="C32" s="24" t="s">
        <v>343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342</v>
      </c>
      <c r="C34" s="26" t="s">
        <v>344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1082400</v>
      </c>
      <c r="F35" s="28">
        <f>F36+F38+F40+F42</f>
        <v>0</v>
      </c>
      <c r="G35" s="28">
        <f>G36+G38+G40+G42</f>
        <v>326042.23000000004</v>
      </c>
    </row>
    <row r="36" spans="1:7" ht="38.25" hidden="1" customHeight="1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1032000</v>
      </c>
      <c r="F40" s="5">
        <f>F41</f>
        <v>0</v>
      </c>
      <c r="G40" s="5">
        <f>G41</f>
        <v>310129.45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805000+227000</f>
        <v>1032000</v>
      </c>
      <c r="F41" s="5"/>
      <c r="G41" s="5">
        <f>248738.82+61390.63</f>
        <v>310129.45</v>
      </c>
    </row>
    <row r="42" spans="1:7" ht="23.25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50400</v>
      </c>
      <c r="F42" s="5">
        <f>F43</f>
        <v>0</v>
      </c>
      <c r="G42" s="5">
        <f>G43</f>
        <v>15912.78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f>50400</f>
        <v>50400</v>
      </c>
      <c r="F43" s="5"/>
      <c r="G43" s="5">
        <f>15912.78</f>
        <v>15912.78</v>
      </c>
    </row>
    <row r="44" spans="1:7" ht="45.75">
      <c r="A44" s="29"/>
      <c r="B44" s="21" t="s">
        <v>335</v>
      </c>
      <c r="C44" s="24" t="s">
        <v>336</v>
      </c>
      <c r="D44" s="30"/>
      <c r="E44" s="30">
        <f>E45</f>
        <v>0</v>
      </c>
      <c r="F44" s="31"/>
      <c r="G44" s="30" t="s">
        <v>113</v>
      </c>
    </row>
    <row r="45" spans="1:7">
      <c r="A45" s="13"/>
      <c r="B45" s="14" t="s">
        <v>337</v>
      </c>
      <c r="C45" s="14" t="s">
        <v>147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338</v>
      </c>
      <c r="C46" s="20" t="s">
        <v>101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52984318.689999998</v>
      </c>
      <c r="F47" s="28">
        <f>F48+F68+F91+F94+F114+F133+F151+F166+F171+F189+F204+F221+F236+F258</f>
        <v>0</v>
      </c>
      <c r="G47" s="28">
        <f>G48+G68+G91+G94+G114+G133+G151+G166+G171+G189+G204+G221+G236+G258+G147+G267</f>
        <v>10647523.17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2031000</v>
      </c>
      <c r="F68" s="7"/>
      <c r="G68" s="36">
        <f>G70+G80+G81</f>
        <v>924135.05999999982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1529000</v>
      </c>
      <c r="F70" s="5">
        <f>F71+F72+F73+F74+F75+F76+F77+F78+F79</f>
        <v>0</v>
      </c>
      <c r="G70" s="1">
        <f>G71+G72+G73+G75+G76+G77</f>
        <v>769698.1399999999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v>140000</v>
      </c>
      <c r="F71" s="5"/>
      <c r="G71" s="1">
        <f>39781.86</f>
        <v>39781.86</v>
      </c>
    </row>
    <row r="72" spans="1:7">
      <c r="A72" s="17">
        <v>200</v>
      </c>
      <c r="B72" s="20" t="s">
        <v>157</v>
      </c>
      <c r="C72" s="20" t="s">
        <v>67</v>
      </c>
      <c r="D72" s="22"/>
      <c r="E72" s="6">
        <v>3000</v>
      </c>
      <c r="F72" s="5"/>
      <c r="G72" s="1">
        <f>0</f>
        <v>0</v>
      </c>
    </row>
    <row r="73" spans="1:7">
      <c r="A73" s="17">
        <v>200</v>
      </c>
      <c r="B73" s="20" t="s">
        <v>58</v>
      </c>
      <c r="C73" s="20" t="s">
        <v>136</v>
      </c>
      <c r="D73" s="22"/>
      <c r="E73" s="6">
        <v>25000</v>
      </c>
      <c r="F73" s="5"/>
      <c r="G73" s="1">
        <f>16538.4</f>
        <v>16538.400000000001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401000</v>
      </c>
      <c r="F75" s="5"/>
      <c r="G75" s="1">
        <f>128808.04</f>
        <v>128808.04</v>
      </c>
    </row>
    <row r="76" spans="1:7">
      <c r="A76" s="17">
        <v>200</v>
      </c>
      <c r="B76" s="20" t="s">
        <v>151</v>
      </c>
      <c r="C76" s="20" t="s">
        <v>108</v>
      </c>
      <c r="D76" s="22"/>
      <c r="E76" s="6">
        <v>955000</v>
      </c>
      <c r="F76" s="5"/>
      <c r="G76" s="1">
        <f>584569.84</f>
        <v>584569.84</v>
      </c>
    </row>
    <row r="77" spans="1:7">
      <c r="A77" s="17">
        <v>200</v>
      </c>
      <c r="B77" s="20" t="s">
        <v>228</v>
      </c>
      <c r="C77" s="20" t="s">
        <v>223</v>
      </c>
      <c r="D77" s="22"/>
      <c r="E77" s="5">
        <v>5000</v>
      </c>
      <c r="F77" s="5"/>
      <c r="G77" s="1">
        <f>0</f>
        <v>0</v>
      </c>
    </row>
    <row r="78" spans="1:7" ht="23.25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502000</v>
      </c>
      <c r="F81" s="5">
        <f>F82+F83</f>
        <v>0</v>
      </c>
      <c r="G81" s="1">
        <f>G82+G83</f>
        <v>154436.91999999998</v>
      </c>
    </row>
    <row r="82" spans="1:7">
      <c r="A82" s="17">
        <v>200</v>
      </c>
      <c r="B82" s="20" t="s">
        <v>19</v>
      </c>
      <c r="C82" s="20" t="s">
        <v>148</v>
      </c>
      <c r="D82" s="22"/>
      <c r="E82" s="5">
        <v>75000</v>
      </c>
      <c r="F82" s="5"/>
      <c r="G82" s="1">
        <f>0</f>
        <v>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427000</v>
      </c>
      <c r="F83" s="5">
        <f>F84+F85+F86+F87+F88+F89+F90</f>
        <v>0</v>
      </c>
      <c r="G83" s="1">
        <f>G84+G85+G86+G87+G88+G89+G90</f>
        <v>154436.91999999998</v>
      </c>
    </row>
    <row r="84" spans="1:7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>
      <c r="A85" s="17">
        <v>200</v>
      </c>
      <c r="B85" s="20" t="s">
        <v>247</v>
      </c>
      <c r="C85" s="20" t="s">
        <v>241</v>
      </c>
      <c r="D85" s="22"/>
      <c r="E85" s="5">
        <v>240000</v>
      </c>
      <c r="F85" s="5"/>
      <c r="G85" s="1">
        <f>75763.24</f>
        <v>75763.240000000005</v>
      </c>
    </row>
    <row r="86" spans="1:7" ht="23.25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>
      <c r="A88" s="17">
        <v>200</v>
      </c>
      <c r="B88" s="20" t="s">
        <v>250</v>
      </c>
      <c r="C88" s="20" t="s">
        <v>244</v>
      </c>
      <c r="D88" s="22"/>
      <c r="E88" s="6">
        <v>187000</v>
      </c>
      <c r="F88" s="5"/>
      <c r="G88" s="1">
        <f>78673.68</f>
        <v>78673.679999999993</v>
      </c>
    </row>
    <row r="89" spans="1:7" ht="23.25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355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7985.7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2985.7</v>
      </c>
    </row>
    <row r="124" spans="1:7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2985.7</v>
      </c>
    </row>
    <row r="126" spans="1:7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f>2985.7</f>
        <v>2985.7</v>
      </c>
    </row>
    <row r="131" spans="1:7" ht="23.25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362</v>
      </c>
      <c r="C133" s="14" t="s">
        <v>363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364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>
      <c r="A136" s="17">
        <v>200</v>
      </c>
      <c r="B136" s="20" t="s">
        <v>365</v>
      </c>
      <c r="C136" s="20" t="s">
        <v>101</v>
      </c>
      <c r="D136" s="22"/>
      <c r="E136" s="5">
        <v>50000</v>
      </c>
      <c r="F136" s="5"/>
      <c r="G136" s="5">
        <f>0</f>
        <v>0</v>
      </c>
    </row>
    <row r="137" spans="1:7">
      <c r="A137" s="17">
        <v>200</v>
      </c>
      <c r="B137" s="20" t="s">
        <v>366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367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368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369</v>
      </c>
      <c r="C140" s="20" t="s">
        <v>240</v>
      </c>
      <c r="D140" s="22"/>
      <c r="E140" s="5"/>
      <c r="F140" s="5"/>
      <c r="G140" s="5"/>
    </row>
    <row r="141" spans="1:7" ht="23.25">
      <c r="A141" s="17">
        <v>200</v>
      </c>
      <c r="B141" s="20" t="s">
        <v>370</v>
      </c>
      <c r="C141" s="20" t="s">
        <v>241</v>
      </c>
      <c r="D141" s="22"/>
      <c r="E141" s="5"/>
      <c r="F141" s="5"/>
      <c r="G141" s="5"/>
    </row>
    <row r="142" spans="1:7" ht="23.25">
      <c r="A142" s="17">
        <v>200</v>
      </c>
      <c r="B142" s="20" t="s">
        <v>371</v>
      </c>
      <c r="C142" s="20" t="s">
        <v>242</v>
      </c>
      <c r="D142" s="22"/>
      <c r="E142" s="5"/>
      <c r="F142" s="5"/>
      <c r="G142" s="5"/>
    </row>
    <row r="143" spans="1:7">
      <c r="A143" s="17">
        <v>200</v>
      </c>
      <c r="B143" s="20" t="s">
        <v>372</v>
      </c>
      <c r="C143" s="20" t="s">
        <v>243</v>
      </c>
      <c r="D143" s="22"/>
      <c r="E143" s="5"/>
      <c r="F143" s="5"/>
      <c r="G143" s="5"/>
    </row>
    <row r="144" spans="1:7" ht="23.25">
      <c r="A144" s="17">
        <v>200</v>
      </c>
      <c r="B144" s="20" t="s">
        <v>373</v>
      </c>
      <c r="C144" s="20" t="s">
        <v>244</v>
      </c>
      <c r="D144" s="22"/>
      <c r="E144" s="5"/>
      <c r="F144" s="5"/>
      <c r="G144" s="5"/>
    </row>
    <row r="145" spans="1:7" ht="23.25">
      <c r="A145" s="17">
        <v>200</v>
      </c>
      <c r="B145" s="20" t="s">
        <v>374</v>
      </c>
      <c r="C145" s="20" t="s">
        <v>245</v>
      </c>
      <c r="D145" s="22"/>
      <c r="E145" s="5"/>
      <c r="F145" s="5"/>
      <c r="G145" s="5"/>
    </row>
    <row r="146" spans="1:7" ht="34.5">
      <c r="A146" s="17">
        <v>200</v>
      </c>
      <c r="B146" s="20" t="s">
        <v>375</v>
      </c>
      <c r="C146" s="20" t="s">
        <v>273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13600</v>
      </c>
      <c r="F147" s="5"/>
      <c r="G147" s="28">
        <f>G148</f>
        <v>0</v>
      </c>
    </row>
    <row r="148" spans="1:7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13600</v>
      </c>
      <c r="F148" s="5"/>
      <c r="G148" s="5">
        <f>G149</f>
        <v>0</v>
      </c>
    </row>
    <row r="149" spans="1:7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13600</v>
      </c>
      <c r="F149" s="5"/>
      <c r="G149" s="5">
        <f>G150</f>
        <v>0</v>
      </c>
    </row>
    <row r="150" spans="1:7">
      <c r="A150" s="17">
        <v>200</v>
      </c>
      <c r="B150" s="20" t="s">
        <v>354</v>
      </c>
      <c r="C150" s="20" t="s">
        <v>108</v>
      </c>
      <c r="D150" s="22"/>
      <c r="E150" s="5">
        <f>13600</f>
        <v>13600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25304700</v>
      </c>
      <c r="F151" s="7">
        <f>F153+F157</f>
        <v>0</v>
      </c>
      <c r="G151" s="7">
        <f>G153+G163</f>
        <v>1099687.23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25304700</v>
      </c>
      <c r="F153" s="5">
        <f>F154+F155+F156</f>
        <v>0</v>
      </c>
      <c r="G153" s="5">
        <f>G154+G155+G156</f>
        <v>1099687.23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25249700</f>
        <v>25249700</v>
      </c>
      <c r="F155" s="5"/>
      <c r="G155" s="5">
        <f>1044885.34</f>
        <v>1044885.34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>
        <f>55000</f>
        <v>55000</v>
      </c>
      <c r="F156" s="5"/>
      <c r="G156" s="5">
        <f>54801.89</f>
        <v>54801.89</v>
      </c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>
      <c r="A163" s="17">
        <v>200</v>
      </c>
      <c r="B163" s="20" t="s">
        <v>286</v>
      </c>
      <c r="C163" s="20" t="s">
        <v>244</v>
      </c>
      <c r="D163" s="22"/>
      <c r="E163" s="5">
        <v>0</v>
      </c>
      <c r="F163" s="5"/>
      <c r="G163" s="5"/>
    </row>
    <row r="164" spans="1:7" ht="23.25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393000</v>
      </c>
      <c r="F166" s="7">
        <f>F168</f>
        <v>0</v>
      </c>
      <c r="G166" s="7">
        <f>G168</f>
        <v>274500</v>
      </c>
    </row>
    <row r="167" spans="1:7" ht="0.75" hidden="1" customHeight="1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393000</v>
      </c>
      <c r="F168" s="5">
        <f>F169+F170</f>
        <v>0</v>
      </c>
      <c r="G168" s="5">
        <f>G169+G170</f>
        <v>274500</v>
      </c>
    </row>
    <row r="169" spans="1:7" ht="15" customHeight="1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393000</f>
        <v>393000</v>
      </c>
      <c r="F170" s="5"/>
      <c r="G170" s="5">
        <f>274500</f>
        <v>274500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132000</v>
      </c>
      <c r="F171" s="7">
        <f>F173+F176+F178+F179</f>
        <v>0</v>
      </c>
      <c r="G171" s="7">
        <f>G173+G176+G178+G179</f>
        <v>0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132000</v>
      </c>
      <c r="F173" s="5">
        <f>F174+F175</f>
        <v>0</v>
      </c>
      <c r="G173" s="5">
        <f>G174+G175</f>
        <v>0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f>132000</f>
        <v>132000</v>
      </c>
      <c r="F174" s="5"/>
      <c r="G174" s="5">
        <f>0</f>
        <v>0</v>
      </c>
    </row>
    <row r="175" spans="1:7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7631518.6900000004</v>
      </c>
      <c r="F189" s="7">
        <f>F191+F194</f>
        <v>0</v>
      </c>
      <c r="G189" s="7">
        <f>G191+G194</f>
        <v>7045548.25</v>
      </c>
    </row>
    <row r="190" spans="1:8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7471518.6900000004</v>
      </c>
      <c r="F191" s="5">
        <f>F192+F193</f>
        <v>0</v>
      </c>
      <c r="G191" s="5">
        <f>G192+G193</f>
        <v>6935907.25</v>
      </c>
    </row>
    <row r="192" spans="1:8">
      <c r="A192" s="17">
        <v>200</v>
      </c>
      <c r="B192" s="20" t="s">
        <v>78</v>
      </c>
      <c r="C192" s="20" t="s">
        <v>101</v>
      </c>
      <c r="D192" s="22"/>
      <c r="E192" s="6">
        <f>6616518.69+150000</f>
        <v>6766518.6900000004</v>
      </c>
      <c r="F192" s="5"/>
      <c r="G192" s="5">
        <f>6314364.33</f>
        <v>6314364.3300000001</v>
      </c>
      <c r="H192" s="48"/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f>705000</f>
        <v>705000</v>
      </c>
      <c r="F193" s="5"/>
      <c r="G193" s="5">
        <f>621542.92</f>
        <v>621542.92000000004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160000</v>
      </c>
      <c r="F194" s="5">
        <f>F195+F196</f>
        <v>0</v>
      </c>
      <c r="G194" s="5">
        <f>G195+G196</f>
        <v>109641</v>
      </c>
    </row>
    <row r="195" spans="1:7">
      <c r="A195" s="17">
        <v>200</v>
      </c>
      <c r="B195" s="20" t="s">
        <v>158</v>
      </c>
      <c r="C195" s="20" t="s">
        <v>148</v>
      </c>
      <c r="D195" s="22"/>
      <c r="E195" s="5">
        <f>50000</f>
        <v>50000</v>
      </c>
      <c r="F195" s="5"/>
      <c r="G195" s="5">
        <f>0</f>
        <v>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110000</v>
      </c>
      <c r="F196" s="5">
        <f>SUM(F197:F203)</f>
        <v>0</v>
      </c>
      <c r="G196" s="5">
        <f>SUM(G197:G203)</f>
        <v>109641</v>
      </c>
    </row>
    <row r="197" spans="1:7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>
      <c r="A201" s="17">
        <v>200</v>
      </c>
      <c r="B201" s="20" t="s">
        <v>303</v>
      </c>
      <c r="C201" s="20" t="s">
        <v>244</v>
      </c>
      <c r="D201" s="22"/>
      <c r="E201" s="6">
        <f>110000</f>
        <v>110000</v>
      </c>
      <c r="F201" s="5"/>
      <c r="G201" s="5">
        <f>109641</f>
        <v>109641</v>
      </c>
    </row>
    <row r="202" spans="1:7" ht="23.25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17353400</v>
      </c>
      <c r="F204" s="7">
        <f>F206+F211</f>
        <v>0</v>
      </c>
      <c r="G204" s="36">
        <f>G206+G211</f>
        <v>1240672.3400000001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16921400</v>
      </c>
      <c r="F206" s="5">
        <f>F207+F208+F209+F210</f>
        <v>0</v>
      </c>
      <c r="G206" s="1">
        <f>G207+G208+G209+G210</f>
        <v>906869.95000000007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v>10000</v>
      </c>
      <c r="F207" s="5"/>
      <c r="G207" s="1">
        <f>0</f>
        <v>0</v>
      </c>
    </row>
    <row r="208" spans="1:7" ht="13.5" customHeight="1">
      <c r="A208" s="17">
        <v>200</v>
      </c>
      <c r="B208" s="20" t="s">
        <v>153</v>
      </c>
      <c r="C208" s="20" t="s">
        <v>136</v>
      </c>
      <c r="D208" s="22"/>
      <c r="E208" s="6">
        <v>28000</v>
      </c>
      <c r="F208" s="6"/>
      <c r="G208" s="1">
        <f>0</f>
        <v>0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16662400</f>
        <v>16662400</v>
      </c>
      <c r="F209" s="5"/>
      <c r="G209" s="1">
        <f>804753.92</f>
        <v>804753.92000000004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221000</f>
        <v>221000</v>
      </c>
      <c r="F210" s="5"/>
      <c r="G210" s="1">
        <v>102116.03</v>
      </c>
    </row>
    <row r="211" spans="1:7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432000</v>
      </c>
      <c r="F211" s="5">
        <f>F212+F213</f>
        <v>0</v>
      </c>
      <c r="G211" s="1">
        <f>G212+G213</f>
        <v>333802.39</v>
      </c>
    </row>
    <row r="212" spans="1:7">
      <c r="A212" s="17">
        <v>200</v>
      </c>
      <c r="B212" s="20" t="s">
        <v>118</v>
      </c>
      <c r="C212" s="20" t="s">
        <v>148</v>
      </c>
      <c r="D212" s="22"/>
      <c r="E212" s="6">
        <f>168000</f>
        <v>168000</v>
      </c>
      <c r="F212" s="5"/>
      <c r="G212" s="1">
        <f>168000</f>
        <v>168000</v>
      </c>
    </row>
    <row r="213" spans="1:7" ht="23.25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264000</v>
      </c>
      <c r="F213" s="5">
        <f>SUM(F214:F220)</f>
        <v>0</v>
      </c>
      <c r="G213" s="1">
        <f>SUM(G214:G220)</f>
        <v>165802.39000000001</v>
      </c>
    </row>
    <row r="214" spans="1:7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>
      <c r="A215" s="17">
        <v>200</v>
      </c>
      <c r="B215" s="20" t="s">
        <v>307</v>
      </c>
      <c r="C215" s="20" t="s">
        <v>241</v>
      </c>
      <c r="D215" s="22"/>
      <c r="E215" s="6">
        <v>5000</v>
      </c>
      <c r="F215" s="5"/>
      <c r="G215" s="1">
        <f>0</f>
        <v>0</v>
      </c>
    </row>
    <row r="216" spans="1:7" ht="23.25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>
      <c r="A218" s="17">
        <v>200</v>
      </c>
      <c r="B218" s="20" t="s">
        <v>310</v>
      </c>
      <c r="C218" s="20" t="s">
        <v>244</v>
      </c>
      <c r="D218" s="22"/>
      <c r="E218" s="47">
        <v>259000</v>
      </c>
      <c r="F218" s="5"/>
      <c r="G218" s="1">
        <f>165802.39</f>
        <v>165802.39000000001</v>
      </c>
    </row>
    <row r="219" spans="1:7" ht="23.25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>
      <c r="A257" s="17">
        <v>200</v>
      </c>
      <c r="B257" s="20" t="s">
        <v>340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47211.199999999997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47211.199999999997</v>
      </c>
    </row>
    <row r="264" spans="1:7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47211.199999999997</v>
      </c>
    </row>
    <row r="266" spans="1:7" ht="23.25">
      <c r="A266" s="17">
        <v>200</v>
      </c>
      <c r="B266" s="20" t="s">
        <v>339</v>
      </c>
      <c r="C266" s="20" t="s">
        <v>244</v>
      </c>
      <c r="D266" s="22">
        <f>D267+D268+D269+D270+D281+D282+D283</f>
        <v>0</v>
      </c>
      <c r="E266" s="6">
        <f>50000</f>
        <v>50000</v>
      </c>
      <c r="F266" s="5"/>
      <c r="G266" s="5">
        <f>47211.2</f>
        <v>47211.199999999997</v>
      </c>
    </row>
    <row r="267" spans="1:7" ht="24" customHeight="1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360</v>
      </c>
      <c r="C271" s="21" t="s">
        <v>361</v>
      </c>
      <c r="D271" s="27">
        <f>D272+D275+D278</f>
        <v>0</v>
      </c>
      <c r="E271" s="27">
        <f>E272+E275+E278</f>
        <v>1884834.02</v>
      </c>
      <c r="F271" s="27">
        <f>F272+F275+F278</f>
        <v>0</v>
      </c>
      <c r="G271" s="27">
        <f>G272+G275+G278</f>
        <v>1113510.48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600000</v>
      </c>
      <c r="F272" s="5">
        <f>F278</f>
        <v>0</v>
      </c>
      <c r="G272" s="5">
        <f>G273</f>
        <v>365934.26</v>
      </c>
    </row>
    <row r="273" spans="1:7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600000</v>
      </c>
      <c r="F273" s="5">
        <f>F274</f>
        <v>0</v>
      </c>
      <c r="G273" s="5">
        <f>G274</f>
        <v>365934.26</v>
      </c>
    </row>
    <row r="274" spans="1:7">
      <c r="A274" s="17">
        <v>200</v>
      </c>
      <c r="B274" s="20" t="s">
        <v>58</v>
      </c>
      <c r="C274" s="20" t="s">
        <v>136</v>
      </c>
      <c r="D274" s="22"/>
      <c r="E274" s="5">
        <v>600000</v>
      </c>
      <c r="F274" s="5"/>
      <c r="G274" s="5">
        <f>365934.26</f>
        <v>365934.26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1228334.02</v>
      </c>
      <c r="F275" s="5">
        <f>F281</f>
        <v>0</v>
      </c>
      <c r="G275" s="5">
        <f>G276</f>
        <v>691196.49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1228334.02</v>
      </c>
      <c r="F276" s="5">
        <f>F277</f>
        <v>0</v>
      </c>
      <c r="G276" s="5">
        <f>G277</f>
        <v>691196.49</v>
      </c>
    </row>
    <row r="277" spans="1:7">
      <c r="A277" s="17">
        <v>200</v>
      </c>
      <c r="B277" s="20" t="s">
        <v>153</v>
      </c>
      <c r="C277" s="20" t="s">
        <v>136</v>
      </c>
      <c r="D277" s="22"/>
      <c r="E277" s="5">
        <f>1228334.02</f>
        <v>1228334.02</v>
      </c>
      <c r="F277" s="5"/>
      <c r="G277" s="5">
        <f>691196.49</f>
        <v>691196.49</v>
      </c>
    </row>
    <row r="278" spans="1:7" ht="23.25" customHeight="1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260000</v>
      </c>
      <c r="F281" s="28">
        <f>F282</f>
        <v>0</v>
      </c>
      <c r="G281" s="28">
        <f>G282</f>
        <v>78282.09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260000</v>
      </c>
      <c r="F282" s="19">
        <f>F284</f>
        <v>0</v>
      </c>
      <c r="G282" s="19">
        <f>G284</f>
        <v>78282.09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260000</v>
      </c>
      <c r="F284" s="5">
        <f>F285</f>
        <v>0</v>
      </c>
      <c r="G284" s="5">
        <f>G285</f>
        <v>78282.09</v>
      </c>
    </row>
    <row r="285" spans="1:7" ht="34.5">
      <c r="A285" s="17">
        <v>200</v>
      </c>
      <c r="B285" s="20" t="s">
        <v>331</v>
      </c>
      <c r="C285" s="20" t="s">
        <v>20</v>
      </c>
      <c r="D285" s="22"/>
      <c r="E285" s="5">
        <f>260000</f>
        <v>260000</v>
      </c>
      <c r="F285" s="5"/>
      <c r="G285" s="5">
        <f>78282.09</f>
        <v>78282.09</v>
      </c>
    </row>
    <row r="286" spans="1:7" ht="45.75">
      <c r="A286" s="13">
        <v>200</v>
      </c>
      <c r="B286" s="21" t="s">
        <v>350</v>
      </c>
      <c r="C286" s="21" t="s">
        <v>271</v>
      </c>
      <c r="D286" s="27">
        <f>D287</f>
        <v>0</v>
      </c>
      <c r="E286" s="28">
        <f>E287</f>
        <v>55000</v>
      </c>
      <c r="F286" s="28">
        <f>F287</f>
        <v>0</v>
      </c>
      <c r="G286" s="28">
        <f>G287</f>
        <v>55000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55000</v>
      </c>
      <c r="F287" s="19">
        <f>F289</f>
        <v>0</v>
      </c>
      <c r="G287" s="19">
        <f>G289</f>
        <v>55000</v>
      </c>
    </row>
    <row r="288" spans="1:7" hidden="1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55000</v>
      </c>
      <c r="F289" s="5">
        <f>F290</f>
        <v>0</v>
      </c>
      <c r="G289" s="5">
        <f>G290</f>
        <v>55000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55000</v>
      </c>
      <c r="F290" s="5"/>
      <c r="G290" s="5">
        <f>55000</f>
        <v>55000</v>
      </c>
    </row>
    <row r="291" spans="1:7" ht="36.75" customHeight="1">
      <c r="A291" s="13">
        <v>200</v>
      </c>
      <c r="B291" s="21" t="s">
        <v>386</v>
      </c>
      <c r="C291" s="21" t="s">
        <v>387</v>
      </c>
      <c r="D291" s="27">
        <f t="shared" ref="D291:F293" si="1">D292</f>
        <v>0</v>
      </c>
      <c r="E291" s="28">
        <f t="shared" si="1"/>
        <v>5924000</v>
      </c>
      <c r="F291" s="28">
        <f t="shared" si="1"/>
        <v>0</v>
      </c>
      <c r="G291" s="28">
        <f>G292</f>
        <v>1812326.05</v>
      </c>
    </row>
    <row r="292" spans="1:7" ht="15.75" customHeight="1">
      <c r="A292" s="17">
        <v>200</v>
      </c>
      <c r="B292" s="18" t="s">
        <v>388</v>
      </c>
      <c r="C292" s="18" t="s">
        <v>147</v>
      </c>
      <c r="D292" s="22">
        <f t="shared" si="1"/>
        <v>0</v>
      </c>
      <c r="E292" s="5">
        <f t="shared" si="1"/>
        <v>5924000</v>
      </c>
      <c r="F292" s="5">
        <f t="shared" si="1"/>
        <v>0</v>
      </c>
      <c r="G292" s="5">
        <f>G293</f>
        <v>1812326.05</v>
      </c>
    </row>
    <row r="293" spans="1:7" ht="48.75" customHeight="1">
      <c r="A293" s="17">
        <v>200</v>
      </c>
      <c r="B293" s="20" t="s">
        <v>390</v>
      </c>
      <c r="C293" s="20" t="s">
        <v>389</v>
      </c>
      <c r="D293" s="22">
        <f t="shared" si="1"/>
        <v>0</v>
      </c>
      <c r="E293" s="5">
        <f>5924000</f>
        <v>5924000</v>
      </c>
      <c r="F293" s="5">
        <f>F294</f>
        <v>0</v>
      </c>
      <c r="G293" s="5">
        <f>1812326.05</f>
        <v>1812326.05</v>
      </c>
    </row>
    <row r="294" spans="1:7" ht="23.25" hidden="1">
      <c r="A294" s="17">
        <v>200</v>
      </c>
      <c r="B294" s="20" t="s">
        <v>376</v>
      </c>
      <c r="C294" s="20" t="s">
        <v>377</v>
      </c>
      <c r="D294" s="22"/>
      <c r="E294" s="5"/>
      <c r="F294" s="5"/>
      <c r="G294" s="5"/>
    </row>
    <row r="295" spans="1:7" ht="46.5" customHeight="1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2300000</v>
      </c>
      <c r="F295" s="28">
        <f>F296+F304</f>
        <v>0</v>
      </c>
      <c r="G295" s="28">
        <f>G296+G304+G299</f>
        <v>0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0</v>
      </c>
      <c r="F296" s="5">
        <f>F302</f>
        <v>0</v>
      </c>
      <c r="G296" s="5">
        <f>G297</f>
        <v>0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0</v>
      </c>
      <c r="F297" s="5">
        <f>F298</f>
        <v>0</v>
      </c>
      <c r="G297" s="5">
        <f>G298</f>
        <v>0</v>
      </c>
    </row>
    <row r="298" spans="1:7" ht="23.25">
      <c r="A298" s="17">
        <v>200</v>
      </c>
      <c r="B298" s="20" t="s">
        <v>329</v>
      </c>
      <c r="C298" s="20" t="s">
        <v>225</v>
      </c>
      <c r="D298" s="22"/>
      <c r="E298" s="5">
        <f>0</f>
        <v>0</v>
      </c>
      <c r="F298" s="5"/>
      <c r="G298" s="5">
        <f>0</f>
        <v>0</v>
      </c>
    </row>
    <row r="299" spans="1:7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2300000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2300000</v>
      </c>
      <c r="F300" s="5"/>
      <c r="G300" s="5">
        <f>G301</f>
        <v>0</v>
      </c>
    </row>
    <row r="301" spans="1:7" ht="23.25">
      <c r="A301" s="17">
        <v>200</v>
      </c>
      <c r="B301" s="20" t="s">
        <v>330</v>
      </c>
      <c r="C301" s="20" t="s">
        <v>225</v>
      </c>
      <c r="D301" s="22"/>
      <c r="E301" s="6">
        <f>2300000</f>
        <v>2300000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348</v>
      </c>
      <c r="C307" s="21" t="s">
        <v>349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>
      <c r="A309" s="17">
        <v>200</v>
      </c>
      <c r="B309" s="20" t="s">
        <v>385</v>
      </c>
      <c r="C309" s="20" t="s">
        <v>384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>
      <c r="A310" s="17">
        <v>200</v>
      </c>
      <c r="B310" s="18" t="s">
        <v>149</v>
      </c>
      <c r="C310" s="18" t="s">
        <v>352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351</v>
      </c>
      <c r="C311" s="20" t="s">
        <v>353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209</v>
      </c>
      <c r="C312" s="21" t="s">
        <v>210</v>
      </c>
      <c r="D312" s="27">
        <f>D313</f>
        <v>2000</v>
      </c>
      <c r="E312" s="28">
        <f>E313</f>
        <v>2000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2000</v>
      </c>
      <c r="E313" s="19">
        <f>E315</f>
        <v>2000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135</v>
      </c>
      <c r="C315" s="20" t="s">
        <v>57</v>
      </c>
      <c r="D315" s="22">
        <f>D316</f>
        <v>2000</v>
      </c>
      <c r="E315" s="5">
        <f>E316</f>
        <v>2000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145</v>
      </c>
      <c r="D316" s="22">
        <f>E316</f>
        <v>2000</v>
      </c>
      <c r="E316" s="5">
        <v>2000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379</v>
      </c>
      <c r="C317" s="21" t="s">
        <v>381</v>
      </c>
      <c r="D317" s="27">
        <f t="shared" ref="D317:F319" si="3">D318</f>
        <v>0</v>
      </c>
      <c r="E317" s="28">
        <f>E318+E319+E320</f>
        <v>15000</v>
      </c>
      <c r="F317" s="28">
        <f t="shared" si="3"/>
        <v>0</v>
      </c>
      <c r="G317" s="28">
        <f>G318+G319+G320</f>
        <v>14897</v>
      </c>
    </row>
    <row r="318" spans="1:7">
      <c r="A318" s="17">
        <v>200</v>
      </c>
      <c r="B318" s="18" t="s">
        <v>378</v>
      </c>
      <c r="C318" s="18" t="s">
        <v>380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>
      <c r="A319" s="17">
        <v>200</v>
      </c>
      <c r="B319" s="20" t="s">
        <v>382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>
      <c r="A320" s="17">
        <v>200</v>
      </c>
      <c r="B320" s="20" t="s">
        <v>383</v>
      </c>
      <c r="C320" s="20"/>
      <c r="D320" s="22"/>
      <c r="E320" s="5">
        <v>15000</v>
      </c>
      <c r="F320" s="5"/>
      <c r="G320" s="5">
        <f>14897</f>
        <v>14897</v>
      </c>
    </row>
    <row r="321" spans="1:7" ht="26.25" customHeight="1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21880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21880</v>
      </c>
    </row>
    <row r="323" spans="1:7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f>21880</f>
        <v>21880</v>
      </c>
    </row>
    <row r="324" spans="1:7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0</v>
      </c>
      <c r="F326" s="28">
        <f>F327+F329</f>
        <v>0</v>
      </c>
      <c r="G326" s="28">
        <f>G327+G329</f>
        <v>0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0</v>
      </c>
      <c r="F327" s="5">
        <f>F328</f>
        <v>0</v>
      </c>
      <c r="G327" s="5">
        <f>G328</f>
        <v>0</v>
      </c>
    </row>
    <row r="328" spans="1:7">
      <c r="A328" s="17">
        <v>200</v>
      </c>
      <c r="B328" s="20" t="s">
        <v>275</v>
      </c>
      <c r="C328" s="20" t="s">
        <v>150</v>
      </c>
      <c r="D328" s="22"/>
      <c r="E328" s="6">
        <v>0</v>
      </c>
      <c r="F328" s="5"/>
      <c r="G328" s="5">
        <f>0</f>
        <v>0</v>
      </c>
    </row>
    <row r="329" spans="1:7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>
      <c r="A331" s="13">
        <v>200</v>
      </c>
      <c r="B331" s="21" t="s">
        <v>215</v>
      </c>
      <c r="C331" s="21" t="s">
        <v>216</v>
      </c>
      <c r="D331" s="27">
        <f>D332+D337+D340</f>
        <v>0</v>
      </c>
      <c r="E331" s="28">
        <f>E332+E337+E340</f>
        <v>13000</v>
      </c>
      <c r="F331" s="28">
        <f>F332+F337+F340</f>
        <v>0</v>
      </c>
      <c r="G331" s="28">
        <f>G332+G337+G340</f>
        <v>11610.390000000001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13000</v>
      </c>
      <c r="F332" s="5">
        <f t="shared" si="4"/>
        <v>0</v>
      </c>
      <c r="G332" s="5">
        <f t="shared" si="4"/>
        <v>11610.390000000001</v>
      </c>
    </row>
    <row r="333" spans="1:7" ht="27.75" customHeight="1">
      <c r="A333" s="17">
        <v>200</v>
      </c>
      <c r="B333" s="18" t="s">
        <v>6</v>
      </c>
      <c r="C333" s="18" t="s">
        <v>150</v>
      </c>
      <c r="D333" s="22"/>
      <c r="E333" s="5">
        <f>E334+E336+E335</f>
        <v>13000</v>
      </c>
      <c r="F333" s="5">
        <f>F336</f>
        <v>0</v>
      </c>
      <c r="G333" s="5">
        <f>G336+G334+G335</f>
        <v>11610.390000000001</v>
      </c>
    </row>
    <row r="334" spans="1:7" ht="25.5" customHeight="1">
      <c r="A334" s="17">
        <v>200</v>
      </c>
      <c r="B334" s="18" t="s">
        <v>396</v>
      </c>
      <c r="C334" s="20" t="s">
        <v>150</v>
      </c>
      <c r="D334" s="22"/>
      <c r="E334" s="5">
        <v>2000</v>
      </c>
      <c r="F334" s="5"/>
      <c r="G334" s="5">
        <f>1557.29</f>
        <v>1557.29</v>
      </c>
    </row>
    <row r="335" spans="1:7" ht="36" customHeight="1">
      <c r="A335" s="17"/>
      <c r="B335" s="18" t="s">
        <v>391</v>
      </c>
      <c r="C335" s="20" t="s">
        <v>392</v>
      </c>
      <c r="D335" s="22"/>
      <c r="E335" s="5">
        <v>1000</v>
      </c>
      <c r="F335" s="5"/>
      <c r="G335" s="5">
        <f>53.1</f>
        <v>53.1</v>
      </c>
    </row>
    <row r="336" spans="1:7" ht="27" customHeight="1">
      <c r="A336" s="17">
        <v>200</v>
      </c>
      <c r="B336" s="18" t="s">
        <v>393</v>
      </c>
      <c r="C336" s="20" t="s">
        <v>394</v>
      </c>
      <c r="D336" s="22"/>
      <c r="E336" s="5">
        <f>10000</f>
        <v>10000</v>
      </c>
      <c r="F336" s="5"/>
      <c r="G336" s="5">
        <f>10000</f>
        <v>10000</v>
      </c>
    </row>
    <row r="337" spans="1:7" ht="20.25" customHeight="1">
      <c r="A337" s="17">
        <v>200</v>
      </c>
      <c r="B337" s="18" t="s">
        <v>28</v>
      </c>
      <c r="C337" s="18" t="s">
        <v>123</v>
      </c>
      <c r="D337" s="22">
        <f t="shared" ref="D337:G338" si="5">D338</f>
        <v>0</v>
      </c>
      <c r="E337" s="5">
        <f t="shared" si="5"/>
        <v>0</v>
      </c>
      <c r="F337" s="5">
        <f t="shared" si="5"/>
        <v>0</v>
      </c>
      <c r="G337" s="5">
        <f t="shared" si="5"/>
        <v>0</v>
      </c>
    </row>
    <row r="338" spans="1:7" ht="20.25" customHeight="1">
      <c r="A338" s="17">
        <v>200</v>
      </c>
      <c r="B338" s="18" t="s">
        <v>12</v>
      </c>
      <c r="C338" s="18" t="s">
        <v>150</v>
      </c>
      <c r="D338" s="22">
        <f t="shared" si="5"/>
        <v>0</v>
      </c>
      <c r="E338" s="5">
        <f t="shared" si="5"/>
        <v>0</v>
      </c>
      <c r="F338" s="5">
        <f t="shared" si="5"/>
        <v>0</v>
      </c>
      <c r="G338" s="5">
        <f t="shared" si="5"/>
        <v>0</v>
      </c>
    </row>
    <row r="339" spans="1:7" ht="27" customHeight="1">
      <c r="A339" s="17">
        <v>200</v>
      </c>
      <c r="B339" s="18" t="s">
        <v>378</v>
      </c>
      <c r="C339" s="20" t="s">
        <v>150</v>
      </c>
      <c r="D339" s="22"/>
      <c r="E339" s="5">
        <v>0</v>
      </c>
      <c r="F339" s="5"/>
      <c r="G339" s="5"/>
    </row>
    <row r="340" spans="1:7" ht="21" customHeight="1">
      <c r="A340" s="17">
        <v>200</v>
      </c>
      <c r="B340" s="18" t="s">
        <v>149</v>
      </c>
      <c r="C340" s="18" t="s">
        <v>147</v>
      </c>
      <c r="D340" s="22">
        <f t="shared" ref="D340:G340" si="6">D341</f>
        <v>0</v>
      </c>
      <c r="E340" s="5">
        <f t="shared" si="6"/>
        <v>0</v>
      </c>
      <c r="F340" s="5">
        <f t="shared" si="6"/>
        <v>0</v>
      </c>
      <c r="G340" s="5">
        <f t="shared" si="6"/>
        <v>0</v>
      </c>
    </row>
    <row r="341" spans="1:7" ht="18" customHeight="1">
      <c r="A341" s="17">
        <v>200</v>
      </c>
      <c r="B341" s="20" t="s">
        <v>132</v>
      </c>
      <c r="C341" s="20" t="s">
        <v>150</v>
      </c>
      <c r="D341" s="22">
        <f>D343</f>
        <v>0</v>
      </c>
      <c r="E341" s="5">
        <f>E343+E342</f>
        <v>0</v>
      </c>
      <c r="F341" s="5">
        <f>F343</f>
        <v>0</v>
      </c>
      <c r="G341" s="5">
        <f>G343+G342</f>
        <v>0</v>
      </c>
    </row>
    <row r="342" spans="1:7" ht="18" customHeight="1">
      <c r="A342" s="17"/>
      <c r="B342" s="20" t="s">
        <v>356</v>
      </c>
      <c r="C342" s="20" t="s">
        <v>150</v>
      </c>
      <c r="D342" s="22"/>
      <c r="E342" s="5">
        <f>0</f>
        <v>0</v>
      </c>
      <c r="F342" s="5"/>
      <c r="G342" s="5">
        <f>0</f>
        <v>0</v>
      </c>
    </row>
    <row r="343" spans="1:7" ht="25.5" customHeight="1">
      <c r="A343" s="17">
        <v>200</v>
      </c>
      <c r="B343" s="20" t="s">
        <v>277</v>
      </c>
      <c r="C343" s="20" t="s">
        <v>279</v>
      </c>
      <c r="D343" s="22"/>
      <c r="E343" s="5">
        <v>0</v>
      </c>
      <c r="F343" s="5"/>
      <c r="G343" s="5">
        <v>0</v>
      </c>
    </row>
    <row r="344" spans="1:7" ht="20.25" customHeight="1">
      <c r="A344" s="39">
        <v>200</v>
      </c>
      <c r="B344" s="21" t="s">
        <v>345</v>
      </c>
      <c r="C344" s="21" t="s">
        <v>346</v>
      </c>
      <c r="D344" s="27"/>
      <c r="E344" s="28">
        <f>E345</f>
        <v>0</v>
      </c>
      <c r="F344" s="28"/>
      <c r="G344" s="28">
        <f>G345</f>
        <v>0</v>
      </c>
    </row>
    <row r="345" spans="1:7" ht="22.5" customHeight="1">
      <c r="A345" s="13">
        <v>200</v>
      </c>
      <c r="B345" s="14" t="s">
        <v>163</v>
      </c>
      <c r="C345" s="14" t="s">
        <v>81</v>
      </c>
      <c r="D345" s="22"/>
      <c r="E345" s="5">
        <f>E346</f>
        <v>0</v>
      </c>
      <c r="F345" s="5"/>
      <c r="G345" s="5">
        <f>G346</f>
        <v>0</v>
      </c>
    </row>
    <row r="346" spans="1:7" ht="21" customHeight="1">
      <c r="A346" s="17">
        <v>200</v>
      </c>
      <c r="B346" s="20" t="s">
        <v>88</v>
      </c>
      <c r="C346" s="20" t="s">
        <v>8</v>
      </c>
      <c r="D346" s="22"/>
      <c r="E346" s="5">
        <f>E347</f>
        <v>0</v>
      </c>
      <c r="F346" s="5"/>
      <c r="G346" s="5">
        <f>G347</f>
        <v>0</v>
      </c>
    </row>
    <row r="347" spans="1:7" ht="19.5" customHeight="1">
      <c r="A347" s="17">
        <v>200</v>
      </c>
      <c r="B347" s="20" t="s">
        <v>347</v>
      </c>
      <c r="C347" s="20" t="s">
        <v>150</v>
      </c>
      <c r="D347" s="22"/>
      <c r="E347" s="5">
        <v>0</v>
      </c>
      <c r="F347" s="5"/>
      <c r="G347" s="5">
        <f>0</f>
        <v>0</v>
      </c>
    </row>
    <row r="348" spans="1:7" s="16" customFormat="1" ht="28.5" customHeight="1">
      <c r="A348" s="38"/>
      <c r="B348" s="2" t="s">
        <v>126</v>
      </c>
      <c r="C348" s="2" t="s">
        <v>29</v>
      </c>
      <c r="D348" s="3">
        <f>-[1]Sheet2!$D$6</f>
        <v>7797452.71</v>
      </c>
      <c r="E348" s="4">
        <f>-[1]Sheet2!$E$6</f>
        <v>-3499999.9999999925</v>
      </c>
      <c r="F348" s="4">
        <f>-[1]Sheet2!$F$6</f>
        <v>7204652.71</v>
      </c>
      <c r="G348" s="4">
        <f>-[1]Sheet2!$G$6</f>
        <v>-1723626.5400000028</v>
      </c>
    </row>
    <row r="349" spans="1:7">
      <c r="D349" s="23"/>
      <c r="E349" s="40" t="s">
        <v>113</v>
      </c>
      <c r="F349" s="40"/>
      <c r="G349" s="41"/>
    </row>
    <row r="350" spans="1:7" ht="8.25" customHeight="1">
      <c r="E350" s="42"/>
      <c r="F350" s="42"/>
      <c r="G350" s="43"/>
    </row>
    <row r="351" spans="1:7" hidden="1">
      <c r="E351" s="44"/>
      <c r="F351" s="44"/>
      <c r="G351" s="43"/>
    </row>
    <row r="352" spans="1:7" ht="40.5" customHeight="1">
      <c r="B352" s="45" t="s">
        <v>357</v>
      </c>
      <c r="C352" s="46"/>
      <c r="D352" s="46"/>
      <c r="E352" s="45" t="s">
        <v>358</v>
      </c>
      <c r="F352" s="42"/>
      <c r="G352" s="43"/>
    </row>
    <row r="353" spans="2:7">
      <c r="E353" s="44"/>
      <c r="F353" s="44"/>
      <c r="G353" s="43"/>
    </row>
    <row r="354" spans="2:7" ht="15">
      <c r="B354" s="45" t="s">
        <v>172</v>
      </c>
      <c r="C354" s="46"/>
      <c r="D354" s="46"/>
      <c r="E354" s="45" t="s">
        <v>359</v>
      </c>
      <c r="F354" s="42"/>
      <c r="G354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2022-05-05T05:38:30Z</cp:lastPrinted>
  <dcterms:created xsi:type="dcterms:W3CDTF">2014-08-26T07:56:34Z</dcterms:created>
  <dcterms:modified xsi:type="dcterms:W3CDTF">2022-05-05T13:20:45Z</dcterms:modified>
</cp:coreProperties>
</file>