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 refMode="R1C1"/>
</workbook>
</file>

<file path=xl/calcChain.xml><?xml version="1.0" encoding="utf-8"?>
<calcChain xmlns="http://schemas.openxmlformats.org/spreadsheetml/2006/main">
  <c r="G170" i="1"/>
  <c r="G168"/>
  <c r="G150"/>
  <c r="G41"/>
  <c r="G28"/>
  <c r="E193"/>
  <c r="E192"/>
  <c r="G309"/>
  <c r="E301" l="1"/>
  <c r="E155"/>
  <c r="E41"/>
  <c r="E28"/>
  <c r="E277"/>
  <c r="E218"/>
  <c r="E210"/>
  <c r="E280"/>
  <c r="E16"/>
  <c r="E9"/>
  <c r="E285"/>
  <c r="E264"/>
  <c r="E266"/>
  <c r="E174" l="1"/>
  <c r="E170"/>
  <c r="E317"/>
  <c r="G192" l="1"/>
  <c r="G243"/>
  <c r="G239"/>
  <c r="G241"/>
  <c r="G242"/>
  <c r="G308"/>
  <c r="G316"/>
  <c r="G280"/>
  <c r="G16"/>
  <c r="G277"/>
  <c r="G218"/>
  <c r="G212"/>
  <c r="G210"/>
  <c r="G209"/>
  <c r="G195"/>
  <c r="G193"/>
  <c r="G155"/>
  <c r="G85"/>
  <c r="G335"/>
  <c r="G175"/>
  <c r="G285"/>
  <c r="G284" s="1"/>
  <c r="G341"/>
  <c r="G255"/>
  <c r="G9"/>
  <c r="G215"/>
  <c r="G208"/>
  <c r="G201"/>
  <c r="G174"/>
  <c r="G43"/>
  <c r="G31"/>
  <c r="G317"/>
  <c r="G274"/>
  <c r="G88"/>
  <c r="G82"/>
  <c r="G76"/>
  <c r="G75"/>
  <c r="G73"/>
  <c r="G71"/>
  <c r="D347"/>
  <c r="E347"/>
  <c r="F347"/>
  <c r="G347"/>
  <c r="E195"/>
  <c r="G130"/>
  <c r="G249"/>
  <c r="E298"/>
  <c r="G290"/>
  <c r="G125"/>
  <c r="G207" l="1"/>
  <c r="G72"/>
  <c r="G70"/>
  <c r="G298"/>
  <c r="G136"/>
  <c r="E254"/>
  <c r="E150"/>
  <c r="G254"/>
  <c r="G334"/>
  <c r="G117"/>
  <c r="G77"/>
  <c r="G328"/>
  <c r="G323"/>
  <c r="G325"/>
  <c r="E153"/>
  <c r="G250"/>
  <c r="G330" l="1"/>
  <c r="E276"/>
  <c r="E275" s="1"/>
  <c r="G311"/>
  <c r="G301"/>
  <c r="D271"/>
  <c r="E279"/>
  <c r="E278" s="1"/>
  <c r="G279"/>
  <c r="G278" s="1"/>
  <c r="F279"/>
  <c r="D279"/>
  <c r="G276"/>
  <c r="G275" s="1"/>
  <c r="F276"/>
  <c r="D276"/>
  <c r="G273"/>
  <c r="F273"/>
  <c r="E273"/>
  <c r="E272" s="1"/>
  <c r="D273"/>
  <c r="G272"/>
  <c r="D297"/>
  <c r="D289"/>
  <c r="D287" s="1"/>
  <c r="F316"/>
  <c r="G346"/>
  <c r="E117"/>
  <c r="E31"/>
  <c r="E158"/>
  <c r="E157" s="1"/>
  <c r="E151" s="1"/>
  <c r="D316"/>
  <c r="E238" l="1"/>
  <c r="E237" s="1"/>
  <c r="E271"/>
  <c r="G271"/>
  <c r="G315"/>
  <c r="E83" l="1"/>
  <c r="E40" l="1"/>
  <c r="G83" l="1"/>
  <c r="G340" l="1"/>
  <c r="E340"/>
  <c r="G333" l="1"/>
  <c r="G329"/>
  <c r="G300"/>
  <c r="G123" l="1"/>
  <c r="G206" l="1"/>
  <c r="G213" l="1"/>
  <c r="G211" s="1"/>
  <c r="G40" l="1"/>
  <c r="G8"/>
  <c r="G81" l="1"/>
  <c r="G345" l="1"/>
  <c r="G344" s="1"/>
  <c r="G343" s="1"/>
  <c r="G92"/>
  <c r="G91" s="1"/>
  <c r="E92"/>
  <c r="E91" s="1"/>
  <c r="G310" l="1"/>
  <c r="G307" s="1"/>
  <c r="F311"/>
  <c r="F310" s="1"/>
  <c r="F307" s="1"/>
  <c r="D311"/>
  <c r="D310" s="1"/>
  <c r="E310"/>
  <c r="G27"/>
  <c r="G116"/>
  <c r="G282"/>
  <c r="G281" s="1"/>
  <c r="D309"/>
  <c r="D308" s="1"/>
  <c r="E8"/>
  <c r="E265"/>
  <c r="E284"/>
  <c r="E282" s="1"/>
  <c r="E308"/>
  <c r="E125"/>
  <c r="E116"/>
  <c r="E345"/>
  <c r="E344" s="1"/>
  <c r="E343" s="1"/>
  <c r="G33"/>
  <c r="G32" s="1"/>
  <c r="E33"/>
  <c r="E32" s="1"/>
  <c r="D36"/>
  <c r="E36"/>
  <c r="F36"/>
  <c r="G36"/>
  <c r="D38"/>
  <c r="E38"/>
  <c r="F38"/>
  <c r="G38"/>
  <c r="E329"/>
  <c r="G45"/>
  <c r="E80"/>
  <c r="G268"/>
  <c r="G267" s="1"/>
  <c r="G149"/>
  <c r="G80"/>
  <c r="G178"/>
  <c r="E178"/>
  <c r="E179"/>
  <c r="E250"/>
  <c r="G265"/>
  <c r="G263" s="1"/>
  <c r="E227"/>
  <c r="E226" s="1"/>
  <c r="F267"/>
  <c r="D267"/>
  <c r="E332"/>
  <c r="E149"/>
  <c r="E148" s="1"/>
  <c r="D149"/>
  <c r="D148" s="1"/>
  <c r="D147" s="1"/>
  <c r="F297"/>
  <c r="E297"/>
  <c r="E296" s="1"/>
  <c r="F299"/>
  <c r="D299"/>
  <c r="F333"/>
  <c r="F332" s="1"/>
  <c r="D332"/>
  <c r="G337"/>
  <c r="G336" s="1"/>
  <c r="F337"/>
  <c r="F336" s="1"/>
  <c r="E337"/>
  <c r="D337"/>
  <c r="D336" s="1"/>
  <c r="G339"/>
  <c r="F340"/>
  <c r="F339" s="1"/>
  <c r="E339"/>
  <c r="D340"/>
  <c r="D33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G194" s="1"/>
  <c r="F196"/>
  <c r="F194" s="1"/>
  <c r="E196"/>
  <c r="E194" s="1"/>
  <c r="D196"/>
  <c r="D194" s="1"/>
  <c r="G181"/>
  <c r="F181"/>
  <c r="E181"/>
  <c r="D181"/>
  <c r="G158"/>
  <c r="G157" s="1"/>
  <c r="F158"/>
  <c r="F157" s="1"/>
  <c r="D158"/>
  <c r="D157" s="1"/>
  <c r="G139"/>
  <c r="G138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29"/>
  <c r="D329"/>
  <c r="F327"/>
  <c r="G327"/>
  <c r="G326" s="1"/>
  <c r="D327"/>
  <c r="E324"/>
  <c r="F324"/>
  <c r="G324"/>
  <c r="D324"/>
  <c r="E322"/>
  <c r="F322"/>
  <c r="F321" s="1"/>
  <c r="G322"/>
  <c r="D322"/>
  <c r="F319"/>
  <c r="F318" s="1"/>
  <c r="F317" s="1"/>
  <c r="D319"/>
  <c r="D318" s="1"/>
  <c r="D317" s="1"/>
  <c r="E315"/>
  <c r="E313" s="1"/>
  <c r="E312" s="1"/>
  <c r="F315"/>
  <c r="F313" s="1"/>
  <c r="F312" s="1"/>
  <c r="G313"/>
  <c r="G312" s="1"/>
  <c r="D315"/>
  <c r="D313" s="1"/>
  <c r="D312" s="1"/>
  <c r="E305"/>
  <c r="E304" s="1"/>
  <c r="F305"/>
  <c r="F304" s="1"/>
  <c r="G305"/>
  <c r="G304" s="1"/>
  <c r="D305"/>
  <c r="D304" s="1"/>
  <c r="D295" s="1"/>
  <c r="E302"/>
  <c r="F302"/>
  <c r="F296" s="1"/>
  <c r="G302"/>
  <c r="D302"/>
  <c r="E293"/>
  <c r="E292" s="1"/>
  <c r="F293"/>
  <c r="F292" s="1"/>
  <c r="F291" s="1"/>
  <c r="G293"/>
  <c r="G292" s="1"/>
  <c r="G291" s="1"/>
  <c r="D293"/>
  <c r="D292" s="1"/>
  <c r="D291" s="1"/>
  <c r="E289"/>
  <c r="E287" s="1"/>
  <c r="F289"/>
  <c r="F287" s="1"/>
  <c r="F286" s="1"/>
  <c r="G289"/>
  <c r="D286"/>
  <c r="F284"/>
  <c r="D284"/>
  <c r="D282" s="1"/>
  <c r="D28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6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97"/>
  <c r="G296" s="1"/>
  <c r="E268"/>
  <c r="E267" s="1"/>
  <c r="G7"/>
  <c r="G248"/>
  <c r="G30"/>
  <c r="G238"/>
  <c r="G237" s="1"/>
  <c r="E206"/>
  <c r="E321" l="1"/>
  <c r="G321"/>
  <c r="F282"/>
  <c r="F281" s="1"/>
  <c r="F278"/>
  <c r="F272" s="1"/>
  <c r="E48"/>
  <c r="G133"/>
  <c r="E221"/>
  <c r="F6"/>
  <c r="E35"/>
  <c r="D7"/>
  <c r="E191"/>
  <c r="E189" s="1"/>
  <c r="D307"/>
  <c r="D6" s="1"/>
  <c r="D326"/>
  <c r="E171"/>
  <c r="F326"/>
  <c r="E94"/>
  <c r="D14"/>
  <c r="G48"/>
  <c r="G94"/>
  <c r="F114"/>
  <c r="F133"/>
  <c r="D151"/>
  <c r="F171"/>
  <c r="F189"/>
  <c r="G221"/>
  <c r="F94"/>
  <c r="D204"/>
  <c r="E7"/>
  <c r="E307"/>
  <c r="G114"/>
  <c r="D114"/>
  <c r="E81"/>
  <c r="E263"/>
  <c r="E258" s="1"/>
  <c r="G332"/>
  <c r="G331" s="1"/>
  <c r="E27"/>
  <c r="E19" s="1"/>
  <c r="F48"/>
  <c r="F151"/>
  <c r="G171"/>
  <c r="E300"/>
  <c r="E70"/>
  <c r="F7"/>
  <c r="D171"/>
  <c r="F221"/>
  <c r="D321"/>
  <c r="D331"/>
  <c r="G153"/>
  <c r="G151" s="1"/>
  <c r="G189"/>
  <c r="F14"/>
  <c r="E336"/>
  <c r="E331" s="1"/>
  <c r="G68"/>
  <c r="E327"/>
  <c r="G299"/>
  <c r="G295" s="1"/>
  <c r="G35"/>
  <c r="F19"/>
  <c r="D68"/>
  <c r="F295"/>
  <c r="G287"/>
  <c r="D94"/>
  <c r="D236"/>
  <c r="F331"/>
  <c r="D35"/>
  <c r="D33" s="1"/>
  <c r="D32" s="1"/>
  <c r="E204"/>
  <c r="E133"/>
  <c r="E286"/>
  <c r="G236"/>
  <c r="F236"/>
  <c r="F204"/>
  <c r="E123"/>
  <c r="F35"/>
  <c r="F33" s="1"/>
  <c r="F32" s="1"/>
  <c r="G14"/>
  <c r="G19"/>
  <c r="E281"/>
  <c r="G204"/>
  <c r="E295"/>
  <c r="G258"/>
  <c r="G148"/>
  <c r="G147" s="1"/>
  <c r="D266"/>
  <c r="E147"/>
  <c r="E248"/>
  <c r="E291"/>
  <c r="E45"/>
  <c r="F268" l="1"/>
  <c r="F275"/>
  <c r="F271" s="1"/>
  <c r="D47"/>
  <c r="G47"/>
  <c r="G6" s="1"/>
  <c r="E68"/>
  <c r="F47"/>
  <c r="E326"/>
  <c r="E299"/>
  <c r="G286"/>
  <c r="E236"/>
  <c r="E114"/>
  <c r="E44"/>
  <c r="E47" l="1"/>
  <c r="E6" s="1"/>
</calcChain>
</file>

<file path=xl/sharedStrings.xml><?xml version="1.0" encoding="utf-8"?>
<sst xmlns="http://schemas.openxmlformats.org/spreadsheetml/2006/main" count="698" uniqueCount="390">
  <si>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</si>
  <si>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</si>
  <si>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</si>
  <si>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</si>
  <si>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</si>
  <si>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</si>
  <si>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</si>
  <si>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</si>
  <si>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</si>
  <si>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</si>
  <si>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</si>
  <si>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</si>
  <si>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</si>
  <si>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</si>
  <si>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</si>
  <si>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</si>
  <si>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</si>
  <si>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</si>
  <si>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</si>
  <si>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</si>
  <si>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</si>
  <si>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</si>
  <si>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</si>
  <si>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</si>
  <si>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</si>
  <si>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</si>
  <si>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</si>
  <si>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</si>
  <si>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</si>
  <si>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</si>
  <si>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</si>
  <si>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</si>
  <si>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</si>
  <si>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</si>
  <si>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</si>
  <si>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</si>
  <si>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</si>
  <si>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</si>
  <si>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</si>
  <si>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</si>
  <si>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</si>
  <si>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</si>
  <si>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</si>
  <si>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</si>
  <si>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</si>
  <si>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</si>
  <si>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</si>
  <si>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</si>
  <si>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</si>
  <si>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</si>
  <si>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</si>
  <si>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</si>
  <si>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</si>
  <si>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</si>
  <si>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</si>
  <si>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</si>
  <si>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</si>
  <si>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</si>
  <si>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</si>
  <si>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</si>
  <si>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</si>
  <si>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</si>
  <si>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</si>
  <si>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</si>
  <si>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</si>
  <si>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</si>
  <si>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</si>
  <si>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</si>
  <si>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</si>
  <si>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</si>
  <si>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</si>
  <si>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</si>
  <si>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</si>
  <si>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</si>
  <si>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</si>
  <si>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</si>
  <si>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</si>
  <si>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</si>
  <si>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</si>
  <si>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</si>
  <si>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</si>
  <si>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</si>
  <si>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</si>
  <si>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</si>
  <si>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</si>
  <si>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</si>
  <si>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</si>
  <si>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</si>
  <si>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</si>
  <si>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</si>
  <si>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</si>
  <si>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</si>
  <si>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</si>
  <si>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</si>
  <si>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</si>
  <si>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</si>
  <si>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</si>
  <si>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</si>
  <si>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</si>
  <si>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</si>
  <si>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</si>
  <si>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</si>
  <si>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</si>
  <si>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</si>
  <si>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</si>
  <si>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</si>
  <si>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</si>
  <si>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</si>
  <si>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</si>
  <si>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</si>
  <si>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</si>
  <si>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</si>
  <si>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</si>
  <si>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</si>
  <si>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</si>
  <si>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</si>
  <si>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</si>
  <si>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</si>
  <si>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</si>
  <si>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</si>
  <si>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</si>
  <si>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</si>
  <si>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</si>
  <si>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</si>
  <si>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</si>
  <si>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</si>
  <si>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</si>
  <si>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</si>
  <si>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</si>
  <si>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</si>
  <si>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</si>
  <si>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</si>
  <si>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</si>
  <si>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</si>
  <si>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</si>
  <si>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</si>
  <si>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</si>
  <si>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</si>
  <si>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</si>
  <si>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</si>
  <si>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</si>
  <si>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</si>
  <si>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</si>
  <si>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</si>
  <si>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</si>
  <si>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</si>
  <si>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</si>
  <si>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</si>
  <si>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</si>
  <si>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</si>
  <si>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</si>
  <si>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</si>
  <si>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</si>
  <si>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</si>
  <si>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</si>
  <si>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</si>
  <si>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</si>
  <si>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</si>
  <si>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</si>
  <si>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</si>
  <si>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</si>
  <si>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</si>
  <si>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</si>
  <si>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</si>
  <si>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</si>
  <si>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</si>
  <si>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</si>
  <si>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</si>
  <si>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</si>
  <si>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</si>
  <si>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</si>
  <si>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</si>
  <si>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</si>
  <si>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</si>
  <si>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</si>
  <si>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</si>
  <si>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</si>
  <si>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</si>
  <si>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</si>
  <si>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</si>
  <si>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</si>
  <si>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</si>
  <si>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</si>
  <si>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</si>
  <si>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</si>
  <si>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</si>
  <si>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</si>
  <si>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</si>
  <si>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</si>
  <si>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</si>
  <si>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</si>
  <si>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</si>
  <si>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</si>
  <si>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</si>
  <si>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</si>
  <si>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</si>
  <si>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</si>
  <si>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</si>
  <si>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</si>
  <si>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</si>
  <si>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</si>
  <si>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</si>
  <si>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</si>
  <si>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</si>
  <si>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</si>
  <si>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</si>
  <si>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</si>
  <si>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</si>
  <si>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</si>
  <si>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</si>
  <si>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</si>
  <si>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</si>
  <si>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</si>
  <si>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</si>
  <si>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</si>
  <si>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</si>
  <si>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</si>
  <si>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</si>
  <si>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</si>
  <si>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</si>
  <si>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</si>
  <si>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</si>
  <si>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</si>
  <si>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</si>
  <si>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</si>
  <si>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</si>
  <si>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</si>
  <si>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</si>
  <si>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</si>
  <si>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</si>
  <si>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</si>
  <si>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</si>
  <si>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</si>
  <si>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</si>
  <si>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</si>
  <si>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</si>
  <si>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</si>
  <si>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</si>
  <si>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</si>
  <si>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</si>
  <si>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</si>
  <si>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</si>
  <si>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</si>
  <si>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</si>
  <si>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</si>
  <si>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</si>
  <si>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</si>
  <si>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</si>
  <si>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</si>
  <si>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</si>
  <si>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</si>
  <si>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</si>
  <si>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</si>
  <si>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</si>
  <si>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</si>
  <si>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</si>
  <si>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</si>
  <si>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</si>
  <si>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</si>
  <si>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</si>
  <si>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</si>
  <si>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</si>
  <si>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</si>
  <si>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</si>
  <si>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</si>
  <si>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</si>
  <si>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</si>
  <si>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</si>
  <si>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</si>
  <si>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</si>
  <si>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</si>
  <si>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</si>
  <si>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</si>
  <si>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</si>
  <si>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</si>
  <si>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</si>
  <si>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</si>
  <si>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</si>
  <si>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</si>
  <si>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</si>
  <si>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</si>
  <si>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</si>
  <si>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</si>
  <si>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</si>
  <si>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</si>
  <si>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</si>
  <si>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</si>
  <si>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</si>
  <si>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</si>
  <si>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</si>
  <si>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</si>
  <si>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</si>
  <si>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</si>
  <si>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</si>
  <si>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</si>
  <si>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</si>
  <si>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</si>
  <si>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</si>
  <si>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</si>
  <si>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</si>
  <si>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</si>
  <si>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</si>
  <si>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</si>
  <si>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</si>
  <si>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</si>
  <si>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</si>
  <si>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</si>
  <si>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</si>
  <si>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</si>
  <si>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</si>
  <si>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</si>
  <si>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</si>
  <si>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</si>
  <si>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</si>
  <si>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</si>
  <si>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</si>
  <si>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</si>
  <si>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</si>
  <si>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</si>
  <si>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</si>
  <si>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</si>
  <si>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</si>
  <si>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</si>
  <si>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</si>
  <si>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</si>
  <si>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</si>
  <si>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</si>
  <si>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</si>
  <si>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</si>
  <si>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</si>
  <si>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</si>
  <si>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</si>
  <si>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</si>
  <si>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</si>
  <si>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</si>
  <si>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</si>
  <si>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</si>
  <si>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</si>
  <si>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</si>
  <si>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</si>
  <si>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</si>
  <si>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</si>
  <si>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</si>
  <si>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</si>
  <si>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</si>
  <si>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</si>
  <si>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</si>
  <si>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</si>
  <si>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</si>
  <si>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</si>
  <si>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</si>
  <si>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</si>
  <si>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</si>
  <si>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</si>
  <si>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</si>
  <si>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</si>
  <si>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</si>
  <si>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</si>
  <si>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000  0104  0000000  000  292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</si>
  <si>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</si>
  <si>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</si>
  <si>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</si>
  <si>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</si>
  <si>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</si>
  <si>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</si>
  <si>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</si>
  <si>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</si>
  <si>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</si>
  <si>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</si>
  <si>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</si>
  <si>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</si>
  <si>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</si>
  <si>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</si>
  <si>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</si>
  <si>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</si>
  <si>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</si>
  <si>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</si>
  <si>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</si>
  <si>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</si>
  <si>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</si>
  <si>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</si>
  <si>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</si>
  <si>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</si>
  <si>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</si>
  <si>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</si>
  <si>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</si>
  <si>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</si>
  <si>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</si>
  <si>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</si>
  <si>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 xml:space="preserve">                                                                                            на 01.01.2022 г.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</si>
</sst>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-34701403.840000004</v>
          </cell>
          <cell r="E6">
            <v>4500000</v>
          </cell>
          <cell r="F6">
            <v>-23810171.960000001</v>
          </cell>
          <cell r="G6">
            <v>3272399.9500000179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3"/>
  <sheetViews>
    <sheetView tabSelected="1" topLeftCell="A266" workbookViewId="0">
      <selection activeCell="G334" sqref="G334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>
      <c r="A1" s="49" t="s">
        <v>100</v>
      </c>
      <c r="B1" s="49"/>
      <c r="C1" s="49"/>
      <c r="D1" s="49"/>
      <c r="E1" s="49"/>
      <c r="F1" s="49"/>
      <c r="G1" s="49"/>
    </row>
    <row r="2" spans="1:7">
      <c r="A2" s="9"/>
      <c r="B2" s="10"/>
      <c r="C2" s="54" t="s">
        <v>165</v>
      </c>
      <c r="D2" s="54"/>
      <c r="E2" s="54"/>
    </row>
    <row r="3" spans="1:7">
      <c r="A3" s="50" t="s">
        <v>282</v>
      </c>
      <c r="B3" s="50"/>
      <c r="C3" s="50"/>
      <c r="D3" s="50"/>
      <c r="E3" s="51"/>
      <c r="F3" s="51"/>
      <c r="G3" s="51"/>
    </row>
    <row r="4" spans="1:7">
      <c r="A4" s="52" t="s">
        <v>389</v>
      </c>
      <c r="B4" s="52"/>
      <c r="C4" s="52"/>
      <c r="D4" s="52"/>
      <c r="E4" s="53"/>
      <c r="F4" s="53"/>
      <c r="G4" s="53"/>
    </row>
    <row r="5" spans="1:7" ht="58.5" customHeight="1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>
      <c r="A6" s="13">
        <v>200</v>
      </c>
      <c r="B6" s="14" t="s">
        <v>143</v>
      </c>
      <c r="C6" s="14" t="s">
        <v>156</v>
      </c>
      <c r="D6" s="15">
        <f>D307+D312</f>
        <v>1400</v>
      </c>
      <c r="E6" s="7">
        <f>E7+E14+E19+E35+E47+E281+E286+E291+E295+E312+E317+E321+E326+E331+E44+E32+E307+E343+E271</f>
        <v>61349303.840000004</v>
      </c>
      <c r="F6" s="7">
        <f>F307+F312</f>
        <v>1188.28</v>
      </c>
      <c r="G6" s="7">
        <f>G7+G14+G19+G35+G47+G281+G286+G295+G307+G321+G326+G343+G331+G312+G271+G317</f>
        <v>50273916.710000016</v>
      </c>
    </row>
    <row r="7" spans="1:7" s="16" customFormat="1" ht="15.75" customHeight="1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1911000</v>
      </c>
      <c r="F7" s="7">
        <f>F8+F11</f>
        <v>0</v>
      </c>
      <c r="G7" s="7">
        <f>G8+G11</f>
        <v>1910577.72</v>
      </c>
    </row>
    <row r="8" spans="1:7" s="16" customFormat="1" ht="15.75" customHeight="1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1911000</v>
      </c>
      <c r="F8" s="7">
        <f>F9+F10</f>
        <v>0</v>
      </c>
      <c r="G8" s="19">
        <f>G9+G10</f>
        <v>1910577.72</v>
      </c>
    </row>
    <row r="9" spans="1:7" s="16" customFormat="1" ht="15.75" customHeight="1">
      <c r="A9" s="17">
        <v>200</v>
      </c>
      <c r="B9" s="20" t="s">
        <v>47</v>
      </c>
      <c r="C9" s="20" t="s">
        <v>21</v>
      </c>
      <c r="D9" s="15"/>
      <c r="E9" s="19">
        <f>1911000</f>
        <v>1911000</v>
      </c>
      <c r="F9" s="7"/>
      <c r="G9" s="19">
        <f>1910577.72</f>
        <v>1910577.72</v>
      </c>
    </row>
    <row r="10" spans="1:7" s="16" customFormat="1" ht="15.75" customHeight="1">
      <c r="A10" s="17">
        <v>200</v>
      </c>
      <c r="B10" s="20" t="s">
        <v>220</v>
      </c>
      <c r="C10" s="20" t="s">
        <v>219</v>
      </c>
      <c r="D10" s="15"/>
      <c r="E10" s="7"/>
      <c r="F10" s="7"/>
      <c r="G10" s="7"/>
    </row>
    <row r="11" spans="1:7" s="16" customFormat="1" ht="15.75" customHeight="1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>
      <c r="A13" s="17">
        <v>200</v>
      </c>
      <c r="B13" s="20" t="s">
        <v>218</v>
      </c>
      <c r="C13" s="20" t="s">
        <v>219</v>
      </c>
      <c r="D13" s="15"/>
      <c r="E13" s="7"/>
      <c r="F13" s="7"/>
      <c r="G13" s="7"/>
    </row>
    <row r="14" spans="1:7" s="16" customFormat="1" ht="46.5" customHeight="1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575000</v>
      </c>
      <c r="F14" s="7">
        <f>F15+F17</f>
        <v>0</v>
      </c>
      <c r="G14" s="7">
        <f>G15+G17</f>
        <v>574954.12</v>
      </c>
    </row>
    <row r="15" spans="1:7" s="16" customFormat="1" ht="15.75" customHeight="1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575000</v>
      </c>
      <c r="F15" s="7">
        <f>F16</f>
        <v>0</v>
      </c>
      <c r="G15" s="19">
        <f>G16</f>
        <v>574954.12</v>
      </c>
    </row>
    <row r="16" spans="1:7" s="16" customFormat="1" ht="15.75" customHeight="1">
      <c r="A16" s="17">
        <v>200</v>
      </c>
      <c r="B16" s="20" t="s">
        <v>74</v>
      </c>
      <c r="C16" s="20" t="s">
        <v>21</v>
      </c>
      <c r="D16" s="15"/>
      <c r="E16" s="19">
        <f>575000</f>
        <v>575000</v>
      </c>
      <c r="F16" s="7"/>
      <c r="G16" s="19">
        <f>586093.12-11139</f>
        <v>574954.12</v>
      </c>
    </row>
    <row r="17" spans="1:7" s="16" customFormat="1" ht="15.75" customHeight="1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3317900</v>
      </c>
      <c r="F19" s="7">
        <f>F20+F24+F27+F30</f>
        <v>0</v>
      </c>
      <c r="G19" s="7">
        <f>G20+G24+G27+G30</f>
        <v>3317728.71</v>
      </c>
    </row>
    <row r="20" spans="1:7" s="16" customFormat="1" ht="37.5" hidden="1" customHeight="1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>
      <c r="A26" s="17"/>
      <c r="B26" s="20" t="s">
        <v>221</v>
      </c>
      <c r="C26" s="20" t="s">
        <v>219</v>
      </c>
      <c r="D26" s="22"/>
      <c r="E26" s="5"/>
      <c r="F26" s="5"/>
      <c r="G26" s="5"/>
    </row>
    <row r="27" spans="1:7" ht="58.5" customHeight="1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3164000</v>
      </c>
      <c r="F27" s="5">
        <f>F28+F29</f>
        <v>0</v>
      </c>
      <c r="G27" s="5">
        <f>G28+G29</f>
        <v>3163828.71</v>
      </c>
    </row>
    <row r="28" spans="1:7">
      <c r="A28" s="17">
        <v>200</v>
      </c>
      <c r="B28" s="20" t="s">
        <v>85</v>
      </c>
      <c r="C28" s="20" t="s">
        <v>21</v>
      </c>
      <c r="D28" s="22"/>
      <c r="E28" s="5">
        <f>2439000+725000</f>
        <v>3164000</v>
      </c>
      <c r="F28" s="5"/>
      <c r="G28" s="5">
        <f>2439276.67+724552.04</f>
        <v>3163828.71</v>
      </c>
    </row>
    <row r="29" spans="1:7">
      <c r="A29" s="17">
        <v>200</v>
      </c>
      <c r="B29" s="20" t="s">
        <v>222</v>
      </c>
      <c r="C29" s="20" t="s">
        <v>219</v>
      </c>
      <c r="D29" s="22"/>
      <c r="E29" s="5"/>
      <c r="F29" s="5"/>
      <c r="G29" s="5"/>
    </row>
    <row r="30" spans="1:7" ht="28.5" customHeight="1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153900</v>
      </c>
      <c r="F30" s="5">
        <f>F31</f>
        <v>0</v>
      </c>
      <c r="G30" s="5">
        <f>G31</f>
        <v>153900</v>
      </c>
    </row>
    <row r="31" spans="1:7">
      <c r="A31" s="17">
        <v>200</v>
      </c>
      <c r="B31" s="20" t="s">
        <v>56</v>
      </c>
      <c r="C31" s="20" t="s">
        <v>21</v>
      </c>
      <c r="D31" s="22"/>
      <c r="E31" s="5">
        <f>153900</f>
        <v>153900</v>
      </c>
      <c r="F31" s="5"/>
      <c r="G31" s="5">
        <f>153900</f>
        <v>153900</v>
      </c>
    </row>
    <row r="32" spans="1:7" ht="34.5">
      <c r="A32" s="13">
        <v>200</v>
      </c>
      <c r="B32" s="21" t="s">
        <v>343</v>
      </c>
      <c r="C32" s="24" t="s">
        <v>345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>
      <c r="A34" s="17">
        <v>200</v>
      </c>
      <c r="B34" s="20" t="s">
        <v>344</v>
      </c>
      <c r="C34" s="26" t="s">
        <v>346</v>
      </c>
      <c r="D34" s="22"/>
      <c r="E34" s="5"/>
      <c r="F34" s="5"/>
      <c r="G34" s="5"/>
    </row>
    <row r="35" spans="1:7" ht="56.25" customHeight="1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1000500</v>
      </c>
      <c r="F35" s="28">
        <f>F36+F38+F40+F42</f>
        <v>0</v>
      </c>
      <c r="G35" s="28">
        <f>G36+G38+G40+G42</f>
        <v>998689.4</v>
      </c>
    </row>
    <row r="36" spans="1:7" ht="38.25" hidden="1" customHeight="1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954000</v>
      </c>
      <c r="F40" s="5">
        <f>F41</f>
        <v>0</v>
      </c>
      <c r="G40" s="5">
        <f>G41</f>
        <v>952189.4</v>
      </c>
    </row>
    <row r="41" spans="1:7">
      <c r="A41" s="17">
        <v>200</v>
      </c>
      <c r="B41" s="20" t="s">
        <v>95</v>
      </c>
      <c r="C41" s="20" t="s">
        <v>11</v>
      </c>
      <c r="D41" s="22"/>
      <c r="E41" s="5">
        <f>736000+218000</f>
        <v>954000</v>
      </c>
      <c r="F41" s="5"/>
      <c r="G41" s="5">
        <f>734571.67+217617.73</f>
        <v>952189.4</v>
      </c>
    </row>
    <row r="42" spans="1:7" ht="23.25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46500</v>
      </c>
      <c r="F42" s="5">
        <f>F43</f>
        <v>0</v>
      </c>
      <c r="G42" s="5">
        <f>G43</f>
        <v>46500</v>
      </c>
    </row>
    <row r="43" spans="1:7">
      <c r="A43" s="17">
        <v>200</v>
      </c>
      <c r="B43" s="20" t="s">
        <v>70</v>
      </c>
      <c r="C43" s="20" t="s">
        <v>11</v>
      </c>
      <c r="D43" s="22"/>
      <c r="E43" s="5">
        <v>46500</v>
      </c>
      <c r="F43" s="5"/>
      <c r="G43" s="5">
        <f>46500</f>
        <v>46500</v>
      </c>
    </row>
    <row r="44" spans="1:7" ht="45.75">
      <c r="A44" s="29"/>
      <c r="B44" s="21" t="s">
        <v>337</v>
      </c>
      <c r="C44" s="24" t="s">
        <v>338</v>
      </c>
      <c r="D44" s="30"/>
      <c r="E44" s="30">
        <f>E45</f>
        <v>0</v>
      </c>
      <c r="F44" s="31"/>
      <c r="G44" s="30" t="s">
        <v>113</v>
      </c>
    </row>
    <row r="45" spans="1:7">
      <c r="A45" s="13"/>
      <c r="B45" s="14" t="s">
        <v>339</v>
      </c>
      <c r="C45" s="14" t="s">
        <v>147</v>
      </c>
      <c r="D45" s="32"/>
      <c r="E45" s="33">
        <f>E46</f>
        <v>0</v>
      </c>
      <c r="F45" s="32"/>
      <c r="G45" s="33">
        <f>G46</f>
        <v>0</v>
      </c>
    </row>
    <row r="46" spans="1:7">
      <c r="A46" s="29"/>
      <c r="B46" s="20" t="s">
        <v>340</v>
      </c>
      <c r="C46" s="20" t="s">
        <v>101</v>
      </c>
      <c r="D46" s="34"/>
      <c r="E46" s="35"/>
      <c r="F46" s="34"/>
      <c r="G46" s="35"/>
    </row>
    <row r="47" spans="1:7" ht="33.75" customHeight="1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48306929.240000002</v>
      </c>
      <c r="F47" s="28">
        <f>F48+F68+F91+F94+F114+F133+F151+F166+F171+F189+F204+F221+F236+F258</f>
        <v>0</v>
      </c>
      <c r="G47" s="28">
        <f>G48+G68+G91+G94+G114+G133+G151+G166+G171+G189+G204+G221+G236+G258+G147+G267</f>
        <v>40073192.870000012</v>
      </c>
    </row>
    <row r="48" spans="1:7" s="16" customFormat="1" ht="55.5" customHeight="1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>
      <c r="A55" s="17">
        <v>200</v>
      </c>
      <c r="B55" s="20" t="s">
        <v>223</v>
      </c>
      <c r="C55" s="20" t="s">
        <v>224</v>
      </c>
      <c r="D55" s="22"/>
      <c r="E55" s="5"/>
      <c r="F55" s="5"/>
      <c r="G55" s="5"/>
    </row>
    <row r="56" spans="1:7" ht="24" customHeight="1">
      <c r="A56" s="17">
        <v>200</v>
      </c>
      <c r="B56" s="20" t="s">
        <v>225</v>
      </c>
      <c r="C56" s="20" t="s">
        <v>226</v>
      </c>
      <c r="D56" s="22"/>
      <c r="E56" s="5"/>
      <c r="F56" s="5"/>
      <c r="G56" s="5"/>
    </row>
    <row r="57" spans="1:7" ht="36" customHeight="1">
      <c r="A57" s="17">
        <v>200</v>
      </c>
      <c r="B57" s="20" t="s">
        <v>227</v>
      </c>
      <c r="C57" s="20" t="s">
        <v>228</v>
      </c>
      <c r="D57" s="22"/>
      <c r="E57" s="5"/>
      <c r="F57" s="5"/>
      <c r="G57" s="5"/>
    </row>
    <row r="58" spans="1:7" ht="13.5" customHeight="1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>
      <c r="A62" s="17">
        <v>200</v>
      </c>
      <c r="B62" s="20" t="s">
        <v>235</v>
      </c>
      <c r="C62" s="20" t="s">
        <v>241</v>
      </c>
      <c r="D62" s="22"/>
      <c r="E62" s="5"/>
      <c r="F62" s="5"/>
      <c r="G62" s="5"/>
    </row>
    <row r="63" spans="1:7" ht="23.25">
      <c r="A63" s="17">
        <v>200</v>
      </c>
      <c r="B63" s="20" t="s">
        <v>236</v>
      </c>
      <c r="C63" s="20" t="s">
        <v>242</v>
      </c>
      <c r="D63" s="22"/>
      <c r="E63" s="5"/>
      <c r="F63" s="5"/>
      <c r="G63" s="5"/>
    </row>
    <row r="64" spans="1:7" ht="23.25">
      <c r="A64" s="17">
        <v>200</v>
      </c>
      <c r="B64" s="20" t="s">
        <v>237</v>
      </c>
      <c r="C64" s="20" t="s">
        <v>243</v>
      </c>
      <c r="D64" s="22"/>
      <c r="E64" s="5"/>
      <c r="F64" s="5"/>
      <c r="G64" s="5"/>
    </row>
    <row r="65" spans="1:7" ht="15.75" customHeight="1">
      <c r="A65" s="17">
        <v>200</v>
      </c>
      <c r="B65" s="20" t="s">
        <v>238</v>
      </c>
      <c r="C65" s="20" t="s">
        <v>244</v>
      </c>
      <c r="D65" s="22"/>
      <c r="E65" s="5"/>
      <c r="F65" s="5"/>
      <c r="G65" s="5"/>
    </row>
    <row r="66" spans="1:7" ht="23.25">
      <c r="A66" s="17">
        <v>200</v>
      </c>
      <c r="B66" s="20" t="s">
        <v>240</v>
      </c>
      <c r="C66" s="20" t="s">
        <v>245</v>
      </c>
      <c r="D66" s="22"/>
      <c r="E66" s="5"/>
      <c r="F66" s="5"/>
      <c r="G66" s="5"/>
    </row>
    <row r="67" spans="1:7" ht="23.25">
      <c r="A67" s="17">
        <v>200</v>
      </c>
      <c r="B67" s="20" t="s">
        <v>239</v>
      </c>
      <c r="C67" s="20" t="s">
        <v>246</v>
      </c>
      <c r="D67" s="22"/>
      <c r="E67" s="5"/>
      <c r="F67" s="5"/>
      <c r="G67" s="5"/>
    </row>
    <row r="68" spans="1:7" s="16" customFormat="1" ht="66.75" customHeight="1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2030000</v>
      </c>
      <c r="F68" s="7"/>
      <c r="G68" s="36">
        <f>G70+G80+G81</f>
        <v>2027546.88</v>
      </c>
    </row>
    <row r="69" spans="1:7" hidden="1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1518000</v>
      </c>
      <c r="F70" s="5">
        <f>F71+F72+F73+F74+F75+F76+F77+F78+F79</f>
        <v>0</v>
      </c>
      <c r="G70" s="1">
        <f>G71+G72+G73+G75+G76+G77</f>
        <v>1516171.8399999999</v>
      </c>
    </row>
    <row r="71" spans="1:7">
      <c r="A71" s="17">
        <v>200</v>
      </c>
      <c r="B71" s="20" t="s">
        <v>44</v>
      </c>
      <c r="C71" s="20" t="s">
        <v>92</v>
      </c>
      <c r="D71" s="22"/>
      <c r="E71" s="5">
        <v>129000</v>
      </c>
      <c r="F71" s="5"/>
      <c r="G71" s="1">
        <f>128813.53</f>
        <v>128813.53</v>
      </c>
    </row>
    <row r="72" spans="1:7">
      <c r="A72" s="17">
        <v>200</v>
      </c>
      <c r="B72" s="20" t="s">
        <v>157</v>
      </c>
      <c r="C72" s="20" t="s">
        <v>67</v>
      </c>
      <c r="D72" s="22"/>
      <c r="E72" s="6">
        <v>1000</v>
      </c>
      <c r="F72" s="5"/>
      <c r="G72" s="1">
        <f>900</f>
        <v>900</v>
      </c>
    </row>
    <row r="73" spans="1:7">
      <c r="A73" s="17">
        <v>200</v>
      </c>
      <c r="B73" s="20" t="s">
        <v>58</v>
      </c>
      <c r="C73" s="20" t="s">
        <v>136</v>
      </c>
      <c r="D73" s="22"/>
      <c r="E73" s="6">
        <v>8000</v>
      </c>
      <c r="F73" s="5"/>
      <c r="G73" s="1">
        <f>7055.85</f>
        <v>7055.85</v>
      </c>
    </row>
    <row r="74" spans="1:7" ht="23.25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>
      <c r="A75" s="17">
        <v>200</v>
      </c>
      <c r="B75" s="20" t="s">
        <v>50</v>
      </c>
      <c r="C75" s="20" t="s">
        <v>101</v>
      </c>
      <c r="D75" s="22"/>
      <c r="E75" s="6">
        <v>351000</v>
      </c>
      <c r="F75" s="5"/>
      <c r="G75" s="1">
        <f>350752.93</f>
        <v>350752.93</v>
      </c>
    </row>
    <row r="76" spans="1:7">
      <c r="A76" s="17">
        <v>200</v>
      </c>
      <c r="B76" s="20" t="s">
        <v>151</v>
      </c>
      <c r="C76" s="20" t="s">
        <v>108</v>
      </c>
      <c r="D76" s="22"/>
      <c r="E76" s="6">
        <v>1026000</v>
      </c>
      <c r="F76" s="5"/>
      <c r="G76" s="1">
        <f>1025915.33</f>
        <v>1025915.33</v>
      </c>
    </row>
    <row r="77" spans="1:7">
      <c r="A77" s="17">
        <v>200</v>
      </c>
      <c r="B77" s="20" t="s">
        <v>229</v>
      </c>
      <c r="C77" s="20" t="s">
        <v>224</v>
      </c>
      <c r="D77" s="22"/>
      <c r="E77" s="5">
        <v>3000</v>
      </c>
      <c r="F77" s="5"/>
      <c r="G77" s="1">
        <f>2734.2</f>
        <v>2734.2</v>
      </c>
    </row>
    <row r="78" spans="1:7" ht="23.25">
      <c r="A78" s="17">
        <v>200</v>
      </c>
      <c r="B78" s="20" t="s">
        <v>230</v>
      </c>
      <c r="C78" s="20" t="s">
        <v>226</v>
      </c>
      <c r="D78" s="22"/>
      <c r="E78" s="5"/>
      <c r="F78" s="5"/>
      <c r="G78" s="1"/>
    </row>
    <row r="79" spans="1:7" ht="34.5">
      <c r="A79" s="17">
        <v>200</v>
      </c>
      <c r="B79" s="20" t="s">
        <v>231</v>
      </c>
      <c r="C79" s="20" t="s">
        <v>228</v>
      </c>
      <c r="D79" s="22"/>
      <c r="E79" s="5"/>
      <c r="F79" s="5"/>
      <c r="G79" s="1"/>
    </row>
    <row r="80" spans="1:7">
      <c r="A80" s="17">
        <v>200</v>
      </c>
      <c r="B80" s="20" t="s">
        <v>280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512000</v>
      </c>
      <c r="F81" s="5">
        <f>F82+F83</f>
        <v>0</v>
      </c>
      <c r="G81" s="1">
        <f>G82+G83</f>
        <v>511375.04000000004</v>
      </c>
    </row>
    <row r="82" spans="1:7">
      <c r="A82" s="17">
        <v>200</v>
      </c>
      <c r="B82" s="20" t="s">
        <v>19</v>
      </c>
      <c r="C82" s="20" t="s">
        <v>148</v>
      </c>
      <c r="D82" s="22"/>
      <c r="E82" s="5">
        <v>84000</v>
      </c>
      <c r="F82" s="5"/>
      <c r="G82" s="1">
        <f>83950</f>
        <v>83950</v>
      </c>
    </row>
    <row r="83" spans="1:7" ht="23.25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428000</v>
      </c>
      <c r="F83" s="5">
        <f>F84+F85+F86+F87+F88+F89+F90</f>
        <v>0</v>
      </c>
      <c r="G83" s="1">
        <f>G84+G85+G86+G87+G88+G89+G90</f>
        <v>427425.04000000004</v>
      </c>
    </row>
    <row r="84" spans="1:7">
      <c r="A84" s="17">
        <v>200</v>
      </c>
      <c r="B84" s="20" t="s">
        <v>247</v>
      </c>
      <c r="C84" s="20" t="s">
        <v>241</v>
      </c>
      <c r="D84" s="22"/>
      <c r="E84" s="5"/>
      <c r="F84" s="5"/>
      <c r="G84" s="1"/>
    </row>
    <row r="85" spans="1:7" ht="23.25">
      <c r="A85" s="17">
        <v>200</v>
      </c>
      <c r="B85" s="20" t="s">
        <v>248</v>
      </c>
      <c r="C85" s="20" t="s">
        <v>242</v>
      </c>
      <c r="D85" s="22"/>
      <c r="E85" s="5">
        <v>255000</v>
      </c>
      <c r="F85" s="5"/>
      <c r="G85" s="1">
        <f>254835.94</f>
        <v>254835.94</v>
      </c>
    </row>
    <row r="86" spans="1:7" ht="23.25">
      <c r="A86" s="17">
        <v>200</v>
      </c>
      <c r="B86" s="20" t="s">
        <v>249</v>
      </c>
      <c r="C86" s="20" t="s">
        <v>243</v>
      </c>
      <c r="D86" s="22"/>
      <c r="E86" s="5"/>
      <c r="F86" s="5"/>
      <c r="G86" s="1"/>
    </row>
    <row r="87" spans="1:7" ht="15.75" customHeight="1">
      <c r="A87" s="17">
        <v>200</v>
      </c>
      <c r="B87" s="20" t="s">
        <v>250</v>
      </c>
      <c r="C87" s="20" t="s">
        <v>244</v>
      </c>
      <c r="D87" s="22"/>
      <c r="E87" s="5"/>
      <c r="F87" s="5"/>
      <c r="G87" s="1"/>
    </row>
    <row r="88" spans="1:7" ht="23.25">
      <c r="A88" s="17">
        <v>200</v>
      </c>
      <c r="B88" s="20" t="s">
        <v>251</v>
      </c>
      <c r="C88" s="20" t="s">
        <v>245</v>
      </c>
      <c r="D88" s="22"/>
      <c r="E88" s="6">
        <v>173000</v>
      </c>
      <c r="F88" s="5"/>
      <c r="G88" s="1">
        <f>172589.1</f>
        <v>172589.1</v>
      </c>
    </row>
    <row r="89" spans="1:7" ht="23.25">
      <c r="A89" s="17">
        <v>200</v>
      </c>
      <c r="B89" s="20" t="s">
        <v>252</v>
      </c>
      <c r="C89" s="20" t="s">
        <v>246</v>
      </c>
      <c r="D89" s="22"/>
      <c r="E89" s="5"/>
      <c r="F89" s="5"/>
      <c r="G89" s="1"/>
    </row>
    <row r="90" spans="1:7" ht="34.5">
      <c r="A90" s="17">
        <v>200</v>
      </c>
      <c r="B90" s="20" t="s">
        <v>274</v>
      </c>
      <c r="C90" s="20" t="s">
        <v>275</v>
      </c>
      <c r="D90" s="22"/>
      <c r="E90" s="5">
        <v>0</v>
      </c>
      <c r="F90" s="5"/>
      <c r="G90" s="1">
        <v>0</v>
      </c>
    </row>
    <row r="91" spans="1:7" s="16" customFormat="1" ht="25.5" customHeight="1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>
      <c r="A93" s="17">
        <v>200</v>
      </c>
      <c r="B93" s="20" t="s">
        <v>357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>
      <c r="A107" s="17">
        <v>200</v>
      </c>
      <c r="B107" s="20" t="s">
        <v>253</v>
      </c>
      <c r="C107" s="20" t="s">
        <v>241</v>
      </c>
      <c r="D107" s="22"/>
      <c r="E107" s="5"/>
      <c r="F107" s="5"/>
      <c r="G107" s="5"/>
    </row>
    <row r="108" spans="1:7" ht="23.25" customHeight="1">
      <c r="A108" s="17">
        <v>200</v>
      </c>
      <c r="B108" s="20" t="s">
        <v>254</v>
      </c>
      <c r="C108" s="20" t="s">
        <v>242</v>
      </c>
      <c r="D108" s="22"/>
      <c r="E108" s="5"/>
      <c r="F108" s="5"/>
      <c r="G108" s="5"/>
    </row>
    <row r="109" spans="1:7" ht="23.25" customHeight="1">
      <c r="A109" s="17">
        <v>200</v>
      </c>
      <c r="B109" s="20" t="s">
        <v>255</v>
      </c>
      <c r="C109" s="20" t="s">
        <v>243</v>
      </c>
      <c r="D109" s="22"/>
      <c r="E109" s="5"/>
      <c r="F109" s="5"/>
      <c r="G109" s="5"/>
    </row>
    <row r="110" spans="1:7" ht="15" customHeight="1">
      <c r="A110" s="17">
        <v>200</v>
      </c>
      <c r="B110" s="20" t="s">
        <v>256</v>
      </c>
      <c r="C110" s="20" t="s">
        <v>244</v>
      </c>
      <c r="D110" s="22"/>
      <c r="E110" s="5"/>
      <c r="F110" s="5"/>
      <c r="G110" s="5"/>
    </row>
    <row r="111" spans="1:7" ht="23.25" customHeight="1">
      <c r="A111" s="17">
        <v>200</v>
      </c>
      <c r="B111" s="20" t="s">
        <v>257</v>
      </c>
      <c r="C111" s="20" t="s">
        <v>245</v>
      </c>
      <c r="D111" s="22"/>
      <c r="E111" s="5"/>
      <c r="F111" s="5"/>
      <c r="G111" s="5"/>
    </row>
    <row r="112" spans="1:7" ht="26.25" customHeight="1">
      <c r="A112" s="17">
        <v>200</v>
      </c>
      <c r="B112" s="20" t="s">
        <v>258</v>
      </c>
      <c r="C112" s="20" t="s">
        <v>246</v>
      </c>
      <c r="D112" s="22"/>
      <c r="E112" s="5"/>
      <c r="F112" s="5"/>
      <c r="G112" s="5"/>
    </row>
    <row r="113" spans="1:7" ht="39.75" customHeight="1">
      <c r="A113" s="17">
        <v>200</v>
      </c>
      <c r="B113" s="20" t="s">
        <v>300</v>
      </c>
      <c r="C113" s="20" t="s">
        <v>275</v>
      </c>
      <c r="D113" s="22"/>
      <c r="E113" s="5"/>
      <c r="F113" s="5"/>
      <c r="G113" s="5"/>
    </row>
    <row r="114" spans="1:7" s="16" customFormat="1" ht="26.25" customHeight="1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26100</v>
      </c>
      <c r="F114" s="7">
        <f>F116+F123</f>
        <v>0</v>
      </c>
      <c r="G114" s="36">
        <f>G116+G123</f>
        <v>26100</v>
      </c>
    </row>
    <row r="115" spans="1:7" ht="16.5" hidden="1" customHeight="1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21100</v>
      </c>
      <c r="F123" s="5">
        <f>F124+F125</f>
        <v>0</v>
      </c>
      <c r="G123" s="1">
        <f>G124+G125</f>
        <v>21100</v>
      </c>
    </row>
    <row r="124" spans="1:7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21100</v>
      </c>
      <c r="F125" s="5">
        <f>F126+F127+F128+F129+F130+F131+F132</f>
        <v>0</v>
      </c>
      <c r="G125" s="1">
        <f>G126+G127+G128+G129+G130+G131+G132</f>
        <v>21100</v>
      </c>
    </row>
    <row r="126" spans="1:7">
      <c r="A126" s="17">
        <v>200</v>
      </c>
      <c r="B126" s="20" t="s">
        <v>259</v>
      </c>
      <c r="C126" s="20" t="s">
        <v>241</v>
      </c>
      <c r="D126" s="22"/>
      <c r="E126" s="5"/>
      <c r="F126" s="5"/>
      <c r="G126" s="1"/>
    </row>
    <row r="127" spans="1:7" ht="23.25">
      <c r="A127" s="17">
        <v>200</v>
      </c>
      <c r="B127" s="20" t="s">
        <v>260</v>
      </c>
      <c r="C127" s="20" t="s">
        <v>242</v>
      </c>
      <c r="D127" s="22"/>
      <c r="E127" s="5"/>
      <c r="F127" s="5"/>
      <c r="G127" s="1"/>
    </row>
    <row r="128" spans="1:7" ht="23.25">
      <c r="A128" s="17">
        <v>200</v>
      </c>
      <c r="B128" s="20" t="s">
        <v>261</v>
      </c>
      <c r="C128" s="20" t="s">
        <v>243</v>
      </c>
      <c r="D128" s="22"/>
      <c r="E128" s="5"/>
      <c r="F128" s="5"/>
      <c r="G128" s="1"/>
    </row>
    <row r="129" spans="1:7" ht="15.75" customHeight="1">
      <c r="A129" s="17">
        <v>200</v>
      </c>
      <c r="B129" s="20" t="s">
        <v>262</v>
      </c>
      <c r="C129" s="20" t="s">
        <v>244</v>
      </c>
      <c r="D129" s="22"/>
      <c r="E129" s="5"/>
      <c r="F129" s="5"/>
      <c r="G129" s="1"/>
    </row>
    <row r="130" spans="1:7" ht="23.25">
      <c r="A130" s="17">
        <v>200</v>
      </c>
      <c r="B130" s="20" t="s">
        <v>263</v>
      </c>
      <c r="C130" s="20" t="s">
        <v>245</v>
      </c>
      <c r="D130" s="22"/>
      <c r="E130" s="5">
        <v>21100</v>
      </c>
      <c r="F130" s="5"/>
      <c r="G130" s="1">
        <f>15507.52+5592.48</f>
        <v>21100</v>
      </c>
    </row>
    <row r="131" spans="1:7" ht="23.25">
      <c r="A131" s="17">
        <v>200</v>
      </c>
      <c r="B131" s="20" t="s">
        <v>264</v>
      </c>
      <c r="C131" s="20" t="s">
        <v>246</v>
      </c>
      <c r="D131" s="22"/>
      <c r="E131" s="5"/>
      <c r="F131" s="5"/>
      <c r="G131" s="5"/>
    </row>
    <row r="132" spans="1:7" ht="34.5">
      <c r="A132" s="17">
        <v>200</v>
      </c>
      <c r="B132" s="20" t="s">
        <v>283</v>
      </c>
      <c r="C132" s="20" t="s">
        <v>275</v>
      </c>
      <c r="D132" s="22"/>
      <c r="E132" s="5"/>
      <c r="F132" s="5"/>
      <c r="G132" s="5"/>
    </row>
    <row r="133" spans="1:7" s="16" customFormat="1" ht="23.25" customHeight="1">
      <c r="A133" s="13">
        <v>200</v>
      </c>
      <c r="B133" s="14" t="s">
        <v>365</v>
      </c>
      <c r="C133" s="14" t="s">
        <v>366</v>
      </c>
      <c r="D133" s="15">
        <f>D135+D138</f>
        <v>0</v>
      </c>
      <c r="E133" s="7">
        <f>E135+E138</f>
        <v>7000</v>
      </c>
      <c r="F133" s="7">
        <f>F135+F138</f>
        <v>0</v>
      </c>
      <c r="G133" s="7">
        <f>G135+G138</f>
        <v>6136.99</v>
      </c>
    </row>
    <row r="134" spans="1:7" hidden="1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>
      <c r="A135" s="17">
        <v>200</v>
      </c>
      <c r="B135" s="20" t="s">
        <v>367</v>
      </c>
      <c r="C135" s="20" t="s">
        <v>32</v>
      </c>
      <c r="D135" s="22">
        <f>D136+D137</f>
        <v>0</v>
      </c>
      <c r="E135" s="5">
        <f>E136+E137</f>
        <v>7000</v>
      </c>
      <c r="F135" s="5">
        <f>F136+F137</f>
        <v>0</v>
      </c>
      <c r="G135" s="5">
        <f>G136+G137</f>
        <v>6136.99</v>
      </c>
    </row>
    <row r="136" spans="1:7">
      <c r="A136" s="17">
        <v>200</v>
      </c>
      <c r="B136" s="20" t="s">
        <v>368</v>
      </c>
      <c r="C136" s="20" t="s">
        <v>101</v>
      </c>
      <c r="D136" s="22"/>
      <c r="E136" s="5">
        <v>7000</v>
      </c>
      <c r="F136" s="5"/>
      <c r="G136" s="5">
        <f>6136.99</f>
        <v>6136.99</v>
      </c>
    </row>
    <row r="137" spans="1:7">
      <c r="A137" s="17">
        <v>200</v>
      </c>
      <c r="B137" s="20" t="s">
        <v>369</v>
      </c>
      <c r="C137" s="20" t="s">
        <v>108</v>
      </c>
      <c r="D137" s="22"/>
      <c r="E137" s="5"/>
      <c r="F137" s="5"/>
      <c r="G137" s="5"/>
    </row>
    <row r="138" spans="1:7">
      <c r="A138" s="17">
        <v>200</v>
      </c>
      <c r="B138" s="20" t="s">
        <v>370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>
      <c r="A139" s="17">
        <v>200</v>
      </c>
      <c r="B139" s="20" t="s">
        <v>371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>
      <c r="A140" s="17">
        <v>200</v>
      </c>
      <c r="B140" s="20" t="s">
        <v>372</v>
      </c>
      <c r="C140" s="20" t="s">
        <v>241</v>
      </c>
      <c r="D140" s="22"/>
      <c r="E140" s="5"/>
      <c r="F140" s="5"/>
      <c r="G140" s="5"/>
    </row>
    <row r="141" spans="1:7" ht="23.25">
      <c r="A141" s="17">
        <v>200</v>
      </c>
      <c r="B141" s="20" t="s">
        <v>373</v>
      </c>
      <c r="C141" s="20" t="s">
        <v>242</v>
      </c>
      <c r="D141" s="22"/>
      <c r="E141" s="5"/>
      <c r="F141" s="5"/>
      <c r="G141" s="5"/>
    </row>
    <row r="142" spans="1:7" ht="23.25">
      <c r="A142" s="17">
        <v>200</v>
      </c>
      <c r="B142" s="20" t="s">
        <v>374</v>
      </c>
      <c r="C142" s="20" t="s">
        <v>243</v>
      </c>
      <c r="D142" s="22"/>
      <c r="E142" s="5"/>
      <c r="F142" s="5"/>
      <c r="G142" s="5"/>
    </row>
    <row r="143" spans="1:7">
      <c r="A143" s="17">
        <v>200</v>
      </c>
      <c r="B143" s="20" t="s">
        <v>375</v>
      </c>
      <c r="C143" s="20" t="s">
        <v>244</v>
      </c>
      <c r="D143" s="22"/>
      <c r="E143" s="5"/>
      <c r="F143" s="5"/>
      <c r="G143" s="5"/>
    </row>
    <row r="144" spans="1:7" ht="23.25">
      <c r="A144" s="17">
        <v>200</v>
      </c>
      <c r="B144" s="20" t="s">
        <v>376</v>
      </c>
      <c r="C144" s="20" t="s">
        <v>245</v>
      </c>
      <c r="D144" s="22"/>
      <c r="E144" s="5"/>
      <c r="F144" s="5"/>
      <c r="G144" s="5"/>
    </row>
    <row r="145" spans="1:7" ht="23.25">
      <c r="A145" s="17">
        <v>200</v>
      </c>
      <c r="B145" s="20" t="s">
        <v>377</v>
      </c>
      <c r="C145" s="20" t="s">
        <v>246</v>
      </c>
      <c r="D145" s="22"/>
      <c r="E145" s="5"/>
      <c r="F145" s="5"/>
      <c r="G145" s="5"/>
    </row>
    <row r="146" spans="1:7" ht="34.5">
      <c r="A146" s="17">
        <v>200</v>
      </c>
      <c r="B146" s="20" t="s">
        <v>378</v>
      </c>
      <c r="C146" s="20" t="s">
        <v>275</v>
      </c>
      <c r="D146" s="22"/>
      <c r="E146" s="5"/>
      <c r="F146" s="5"/>
      <c r="G146" s="5"/>
    </row>
    <row r="147" spans="1:7" ht="16.5" customHeight="1">
      <c r="A147" s="13">
        <v>200</v>
      </c>
      <c r="B147" s="14" t="s">
        <v>317</v>
      </c>
      <c r="C147" s="2" t="s">
        <v>320</v>
      </c>
      <c r="D147" s="22">
        <f t="shared" ref="D147:E149" si="0">D148</f>
        <v>0</v>
      </c>
      <c r="E147" s="28">
        <f t="shared" si="0"/>
        <v>15629.1</v>
      </c>
      <c r="F147" s="5"/>
      <c r="G147" s="28">
        <f>G148</f>
        <v>14780.59</v>
      </c>
    </row>
    <row r="148" spans="1:7">
      <c r="A148" s="17">
        <v>200</v>
      </c>
      <c r="B148" s="20" t="s">
        <v>318</v>
      </c>
      <c r="C148" s="20" t="s">
        <v>8</v>
      </c>
      <c r="D148" s="22">
        <f t="shared" si="0"/>
        <v>0</v>
      </c>
      <c r="E148" s="5">
        <f t="shared" si="0"/>
        <v>15629.1</v>
      </c>
      <c r="F148" s="5"/>
      <c r="G148" s="5">
        <f>G149</f>
        <v>14780.59</v>
      </c>
    </row>
    <row r="149" spans="1:7">
      <c r="A149" s="17">
        <v>200</v>
      </c>
      <c r="B149" s="20" t="s">
        <v>319</v>
      </c>
      <c r="C149" s="20" t="s">
        <v>32</v>
      </c>
      <c r="D149" s="22">
        <f t="shared" si="0"/>
        <v>0</v>
      </c>
      <c r="E149" s="5">
        <f t="shared" si="0"/>
        <v>15629.1</v>
      </c>
      <c r="F149" s="5"/>
      <c r="G149" s="5">
        <f>G150</f>
        <v>14780.59</v>
      </c>
    </row>
    <row r="150" spans="1:7">
      <c r="A150" s="17">
        <v>200</v>
      </c>
      <c r="B150" s="20" t="s">
        <v>356</v>
      </c>
      <c r="C150" s="20" t="s">
        <v>108</v>
      </c>
      <c r="D150" s="22"/>
      <c r="E150" s="5">
        <f>11629.1+4000</f>
        <v>15629.1</v>
      </c>
      <c r="F150" s="5"/>
      <c r="G150" s="5">
        <f>11629.1+3151.49</f>
        <v>14780.59</v>
      </c>
    </row>
    <row r="151" spans="1:7" s="16" customFormat="1" ht="22.5" customHeight="1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18681508.84</v>
      </c>
      <c r="F151" s="7">
        <f>F153+F157</f>
        <v>0</v>
      </c>
      <c r="G151" s="7">
        <f>G153+G163</f>
        <v>18509162.190000001</v>
      </c>
    </row>
    <row r="152" spans="1:7" hidden="1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18681508.84</v>
      </c>
      <c r="F153" s="5">
        <f>F154+F155+F156</f>
        <v>0</v>
      </c>
      <c r="G153" s="5">
        <f>G154+G155+G156</f>
        <v>18509162.190000001</v>
      </c>
    </row>
    <row r="154" spans="1:7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>
      <c r="A155" s="17">
        <v>200</v>
      </c>
      <c r="B155" s="20" t="s">
        <v>31</v>
      </c>
      <c r="C155" s="20" t="s">
        <v>101</v>
      </c>
      <c r="D155" s="22"/>
      <c r="E155" s="5">
        <f>18718929.54-102420.7-22000</f>
        <v>18594508.84</v>
      </c>
      <c r="F155" s="5"/>
      <c r="G155" s="5">
        <f>2566924+827486.93+8504684.58+480439.26+71179.67+492499.3+5480189.81</f>
        <v>18423403.550000001</v>
      </c>
    </row>
    <row r="156" spans="1:7">
      <c r="A156" s="17">
        <v>200</v>
      </c>
      <c r="B156" s="20" t="s">
        <v>77</v>
      </c>
      <c r="C156" s="20" t="s">
        <v>108</v>
      </c>
      <c r="D156" s="22"/>
      <c r="E156" s="5">
        <v>87000</v>
      </c>
      <c r="F156" s="5"/>
      <c r="G156" s="5">
        <v>85758.64</v>
      </c>
    </row>
    <row r="157" spans="1:7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0</v>
      </c>
      <c r="F157" s="5">
        <f>F158</f>
        <v>0</v>
      </c>
      <c r="G157" s="5">
        <f>G158</f>
        <v>0</v>
      </c>
    </row>
    <row r="158" spans="1:7" ht="23.25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</row>
    <row r="159" spans="1:7">
      <c r="A159" s="17">
        <v>200</v>
      </c>
      <c r="B159" s="20" t="s">
        <v>284</v>
      </c>
      <c r="C159" s="20" t="s">
        <v>241</v>
      </c>
      <c r="D159" s="22"/>
      <c r="E159" s="5"/>
      <c r="F159" s="5"/>
      <c r="G159" s="5"/>
    </row>
    <row r="160" spans="1:7" ht="23.25">
      <c r="A160" s="17">
        <v>200</v>
      </c>
      <c r="B160" s="20" t="s">
        <v>285</v>
      </c>
      <c r="C160" s="20" t="s">
        <v>242</v>
      </c>
      <c r="D160" s="22"/>
      <c r="E160" s="5"/>
      <c r="F160" s="5"/>
      <c r="G160" s="5"/>
    </row>
    <row r="161" spans="1:7" ht="23.25">
      <c r="A161" s="17">
        <v>200</v>
      </c>
      <c r="B161" s="20" t="s">
        <v>286</v>
      </c>
      <c r="C161" s="20" t="s">
        <v>243</v>
      </c>
      <c r="D161" s="22"/>
      <c r="E161" s="5"/>
      <c r="F161" s="5"/>
      <c r="G161" s="5"/>
    </row>
    <row r="162" spans="1:7">
      <c r="A162" s="17">
        <v>200</v>
      </c>
      <c r="B162" s="20" t="s">
        <v>287</v>
      </c>
      <c r="C162" s="20" t="s">
        <v>244</v>
      </c>
      <c r="D162" s="22"/>
      <c r="E162" s="5"/>
      <c r="F162" s="5"/>
      <c r="G162" s="5"/>
    </row>
    <row r="163" spans="1:7" ht="23.25">
      <c r="A163" s="17">
        <v>200</v>
      </c>
      <c r="B163" s="20" t="s">
        <v>288</v>
      </c>
      <c r="C163" s="20" t="s">
        <v>245</v>
      </c>
      <c r="D163" s="22"/>
      <c r="E163" s="5">
        <v>0</v>
      </c>
      <c r="F163" s="5"/>
      <c r="G163" s="5"/>
    </row>
    <row r="164" spans="1:7" ht="23.25">
      <c r="A164" s="17">
        <v>200</v>
      </c>
      <c r="B164" s="20" t="s">
        <v>289</v>
      </c>
      <c r="C164" s="20" t="s">
        <v>246</v>
      </c>
      <c r="D164" s="22"/>
      <c r="E164" s="5"/>
      <c r="F164" s="5"/>
      <c r="G164" s="5"/>
    </row>
    <row r="165" spans="1:7" ht="34.5">
      <c r="A165" s="17">
        <v>200</v>
      </c>
      <c r="B165" s="20" t="s">
        <v>290</v>
      </c>
      <c r="C165" s="20" t="s">
        <v>275</v>
      </c>
      <c r="D165" s="22"/>
      <c r="E165" s="5"/>
      <c r="F165" s="5"/>
      <c r="G165" s="5"/>
    </row>
    <row r="166" spans="1:7" s="16" customFormat="1" ht="24.75" customHeight="1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502000</v>
      </c>
      <c r="F166" s="7">
        <f>F168</f>
        <v>0</v>
      </c>
      <c r="G166" s="7">
        <f>G168</f>
        <v>501198.8</v>
      </c>
    </row>
    <row r="167" spans="1:7" ht="0.75" hidden="1" customHeight="1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502000</v>
      </c>
      <c r="F168" s="5">
        <f>F169+F170</f>
        <v>0</v>
      </c>
      <c r="G168" s="5">
        <f>G169+G170</f>
        <v>501198.8</v>
      </c>
    </row>
    <row r="169" spans="1:7" ht="15" customHeight="1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>
      <c r="A170" s="17">
        <v>200</v>
      </c>
      <c r="B170" s="20" t="s">
        <v>61</v>
      </c>
      <c r="C170" s="20" t="s">
        <v>108</v>
      </c>
      <c r="D170" s="22"/>
      <c r="E170" s="5">
        <f>502000</f>
        <v>502000</v>
      </c>
      <c r="F170" s="5"/>
      <c r="G170" s="5">
        <f>290500+210698.8</f>
        <v>501198.8</v>
      </c>
    </row>
    <row r="171" spans="1:7" s="16" customFormat="1" ht="16.5" customHeight="1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174000</v>
      </c>
      <c r="F171" s="7">
        <f>F173+F176+F178+F179</f>
        <v>0</v>
      </c>
      <c r="G171" s="7">
        <f>G173+G176+G178+G179</f>
        <v>173797.87</v>
      </c>
    </row>
    <row r="172" spans="1:7" hidden="1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174000</v>
      </c>
      <c r="F173" s="5">
        <f>F174+F175</f>
        <v>0</v>
      </c>
      <c r="G173" s="5">
        <f>G174+G175</f>
        <v>173797.87</v>
      </c>
    </row>
    <row r="174" spans="1:7">
      <c r="A174" s="17">
        <v>200</v>
      </c>
      <c r="B174" s="20" t="s">
        <v>40</v>
      </c>
      <c r="C174" s="20" t="s">
        <v>101</v>
      </c>
      <c r="D174" s="22"/>
      <c r="E174" s="6">
        <f>154000</f>
        <v>154000</v>
      </c>
      <c r="F174" s="5"/>
      <c r="G174" s="5">
        <f>153797.87</f>
        <v>153797.87</v>
      </c>
    </row>
    <row r="175" spans="1:7">
      <c r="A175" s="17">
        <v>200</v>
      </c>
      <c r="B175" s="20" t="s">
        <v>155</v>
      </c>
      <c r="C175" s="20" t="s">
        <v>108</v>
      </c>
      <c r="D175" s="22"/>
      <c r="E175" s="5">
        <v>20000</v>
      </c>
      <c r="F175" s="5"/>
      <c r="G175" s="5">
        <f>20000</f>
        <v>20000</v>
      </c>
    </row>
    <row r="176" spans="1:7" ht="18.75" customHeight="1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>
      <c r="A178" s="17">
        <v>200</v>
      </c>
      <c r="B178" s="20" t="s">
        <v>276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>
      <c r="A181" s="17">
        <v>200</v>
      </c>
      <c r="B181" s="20" t="s">
        <v>291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>
      <c r="A182" s="17">
        <v>200</v>
      </c>
      <c r="B182" s="20" t="s">
        <v>292</v>
      </c>
      <c r="C182" s="20" t="s">
        <v>241</v>
      </c>
      <c r="D182" s="22"/>
      <c r="E182" s="5"/>
      <c r="F182" s="5"/>
      <c r="G182" s="5"/>
    </row>
    <row r="183" spans="1:8" ht="23.25">
      <c r="A183" s="17">
        <v>200</v>
      </c>
      <c r="B183" s="20" t="s">
        <v>293</v>
      </c>
      <c r="C183" s="20" t="s">
        <v>242</v>
      </c>
      <c r="D183" s="22"/>
      <c r="E183" s="5"/>
      <c r="F183" s="5"/>
      <c r="G183" s="5"/>
    </row>
    <row r="184" spans="1:8" ht="23.25">
      <c r="A184" s="17">
        <v>200</v>
      </c>
      <c r="B184" s="20" t="s">
        <v>294</v>
      </c>
      <c r="C184" s="20" t="s">
        <v>243</v>
      </c>
      <c r="D184" s="22"/>
      <c r="E184" s="5"/>
      <c r="F184" s="5"/>
      <c r="G184" s="5"/>
    </row>
    <row r="185" spans="1:8">
      <c r="A185" s="17">
        <v>200</v>
      </c>
      <c r="B185" s="20" t="s">
        <v>295</v>
      </c>
      <c r="C185" s="20" t="s">
        <v>244</v>
      </c>
      <c r="D185" s="22"/>
      <c r="E185" s="5"/>
      <c r="F185" s="5"/>
      <c r="G185" s="5"/>
    </row>
    <row r="186" spans="1:8" ht="23.25">
      <c r="A186" s="17">
        <v>200</v>
      </c>
      <c r="B186" s="20" t="s">
        <v>296</v>
      </c>
      <c r="C186" s="20" t="s">
        <v>245</v>
      </c>
      <c r="D186" s="22"/>
      <c r="E186" s="5"/>
      <c r="F186" s="5"/>
      <c r="G186" s="5"/>
    </row>
    <row r="187" spans="1:8" ht="23.25">
      <c r="A187" s="17">
        <v>200</v>
      </c>
      <c r="B187" s="20" t="s">
        <v>297</v>
      </c>
      <c r="C187" s="20" t="s">
        <v>246</v>
      </c>
      <c r="D187" s="22"/>
      <c r="E187" s="5"/>
      <c r="F187" s="5"/>
      <c r="G187" s="5"/>
    </row>
    <row r="188" spans="1:8" ht="34.5">
      <c r="A188" s="17">
        <v>200</v>
      </c>
      <c r="B188" s="20" t="s">
        <v>298</v>
      </c>
      <c r="C188" s="20" t="s">
        <v>275</v>
      </c>
      <c r="D188" s="22"/>
      <c r="E188" s="5"/>
      <c r="F188" s="5"/>
      <c r="G188" s="5"/>
    </row>
    <row r="189" spans="1:8" s="16" customFormat="1" ht="18" customHeight="1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19298191.300000001</v>
      </c>
      <c r="F189" s="7">
        <f>F191+F194</f>
        <v>0</v>
      </c>
      <c r="G189" s="7">
        <f>G191+G194</f>
        <v>11250712.940000001</v>
      </c>
    </row>
    <row r="190" spans="1:8" hidden="1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17624591.300000001</v>
      </c>
      <c r="F191" s="5">
        <f>F192+F193</f>
        <v>0</v>
      </c>
      <c r="G191" s="5">
        <f>G192+G193</f>
        <v>9577992.9000000004</v>
      </c>
    </row>
    <row r="192" spans="1:8">
      <c r="A192" s="17">
        <v>200</v>
      </c>
      <c r="B192" s="20" t="s">
        <v>78</v>
      </c>
      <c r="C192" s="20" t="s">
        <v>101</v>
      </c>
      <c r="D192" s="22"/>
      <c r="E192" s="6">
        <f>6832138.66+71000</f>
        <v>6903138.6600000001</v>
      </c>
      <c r="F192" s="5"/>
      <c r="G192" s="5">
        <f>75000+406684.56+1246251.44+917741.5+11146.66+4175000</f>
        <v>6831824.1600000001</v>
      </c>
      <c r="H192" s="48"/>
    </row>
    <row r="193" spans="1:7">
      <c r="A193" s="17">
        <v>200</v>
      </c>
      <c r="B193" s="20" t="s">
        <v>30</v>
      </c>
      <c r="C193" s="20" t="s">
        <v>108</v>
      </c>
      <c r="D193" s="22"/>
      <c r="E193" s="5">
        <f>9681052.64+607400+433000</f>
        <v>10721452.640000001</v>
      </c>
      <c r="F193" s="5"/>
      <c r="G193" s="5">
        <f>423000+991000+735168.74+597000</f>
        <v>2746168.74</v>
      </c>
    </row>
    <row r="194" spans="1:7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1673600</v>
      </c>
      <c r="F194" s="5">
        <f>F195+F196</f>
        <v>0</v>
      </c>
      <c r="G194" s="5">
        <f>G195+G196</f>
        <v>1672720.04</v>
      </c>
    </row>
    <row r="195" spans="1:7">
      <c r="A195" s="17">
        <v>200</v>
      </c>
      <c r="B195" s="20" t="s">
        <v>158</v>
      </c>
      <c r="C195" s="20" t="s">
        <v>148</v>
      </c>
      <c r="D195" s="22"/>
      <c r="E195" s="5">
        <f>1134600</f>
        <v>1134600</v>
      </c>
      <c r="F195" s="5"/>
      <c r="G195" s="5">
        <f>90756.96+1043738.66+104.38</f>
        <v>1134600</v>
      </c>
    </row>
    <row r="196" spans="1:7" ht="23.25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539000</v>
      </c>
      <c r="F196" s="5">
        <f>SUM(F197:F203)</f>
        <v>0</v>
      </c>
      <c r="G196" s="5">
        <f>SUM(G197:G203)</f>
        <v>538120.04</v>
      </c>
    </row>
    <row r="197" spans="1:7">
      <c r="A197" s="17">
        <v>200</v>
      </c>
      <c r="B197" s="20" t="s">
        <v>301</v>
      </c>
      <c r="C197" s="20" t="s">
        <v>241</v>
      </c>
      <c r="D197" s="22"/>
      <c r="E197" s="5"/>
      <c r="F197" s="5"/>
      <c r="G197" s="5"/>
    </row>
    <row r="198" spans="1:7" ht="23.25">
      <c r="A198" s="17">
        <v>200</v>
      </c>
      <c r="B198" s="20" t="s">
        <v>302</v>
      </c>
      <c r="C198" s="20" t="s">
        <v>242</v>
      </c>
      <c r="D198" s="22"/>
      <c r="E198" s="5"/>
      <c r="F198" s="5"/>
      <c r="G198" s="5"/>
    </row>
    <row r="199" spans="1:7" ht="23.25">
      <c r="A199" s="17">
        <v>200</v>
      </c>
      <c r="B199" s="20" t="s">
        <v>303</v>
      </c>
      <c r="C199" s="20" t="s">
        <v>243</v>
      </c>
      <c r="D199" s="22"/>
      <c r="E199" s="5"/>
      <c r="F199" s="5"/>
      <c r="G199" s="5"/>
    </row>
    <row r="200" spans="1:7">
      <c r="A200" s="17">
        <v>200</v>
      </c>
      <c r="B200" s="20" t="s">
        <v>304</v>
      </c>
      <c r="C200" s="20" t="s">
        <v>244</v>
      </c>
      <c r="D200" s="22"/>
      <c r="E200" s="5"/>
      <c r="F200" s="5"/>
      <c r="G200" s="5"/>
    </row>
    <row r="201" spans="1:7" ht="23.25">
      <c r="A201" s="17">
        <v>200</v>
      </c>
      <c r="B201" s="20" t="s">
        <v>305</v>
      </c>
      <c r="C201" s="20" t="s">
        <v>245</v>
      </c>
      <c r="D201" s="22"/>
      <c r="E201" s="6">
        <v>539000</v>
      </c>
      <c r="F201" s="5"/>
      <c r="G201" s="5">
        <f>538120.04</f>
        <v>538120.04</v>
      </c>
    </row>
    <row r="202" spans="1:7" ht="23.25">
      <c r="A202" s="17">
        <v>200</v>
      </c>
      <c r="B202" s="20" t="s">
        <v>306</v>
      </c>
      <c r="C202" s="20" t="s">
        <v>246</v>
      </c>
      <c r="D202" s="22"/>
      <c r="E202" s="5"/>
      <c r="F202" s="5"/>
      <c r="G202" s="5"/>
    </row>
    <row r="203" spans="1:7" ht="34.5">
      <c r="A203" s="17">
        <v>200</v>
      </c>
      <c r="B203" s="20" t="s">
        <v>307</v>
      </c>
      <c r="C203" s="20" t="s">
        <v>275</v>
      </c>
      <c r="D203" s="22"/>
      <c r="E203" s="5"/>
      <c r="F203" s="5"/>
      <c r="G203" s="5"/>
    </row>
    <row r="204" spans="1:7" s="16" customFormat="1" ht="18.75" customHeight="1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4776000</v>
      </c>
      <c r="F204" s="7">
        <f>F206+F211</f>
        <v>0</v>
      </c>
      <c r="G204" s="36">
        <f>G206+G211</f>
        <v>4773270.4800000004</v>
      </c>
    </row>
    <row r="205" spans="1:7" ht="16.5" customHeight="1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4199000</v>
      </c>
      <c r="F206" s="5">
        <f>F207+F208+F209+F210</f>
        <v>0</v>
      </c>
      <c r="G206" s="1">
        <f>G207+G208+G209+G210</f>
        <v>4197410.95</v>
      </c>
    </row>
    <row r="207" spans="1:7">
      <c r="A207" s="17">
        <v>200</v>
      </c>
      <c r="B207" s="20" t="s">
        <v>60</v>
      </c>
      <c r="C207" s="20" t="s">
        <v>67</v>
      </c>
      <c r="D207" s="22"/>
      <c r="E207" s="6">
        <v>4500</v>
      </c>
      <c r="F207" s="5"/>
      <c r="G207" s="1">
        <f>4500</f>
        <v>4500</v>
      </c>
    </row>
    <row r="208" spans="1:7" ht="13.5" customHeight="1">
      <c r="A208" s="17">
        <v>200</v>
      </c>
      <c r="B208" s="20" t="s">
        <v>153</v>
      </c>
      <c r="C208" s="20" t="s">
        <v>136</v>
      </c>
      <c r="D208" s="22"/>
      <c r="E208" s="6">
        <v>22000</v>
      </c>
      <c r="F208" s="6"/>
      <c r="G208" s="1">
        <f>21057.6</f>
        <v>21057.599999999999</v>
      </c>
    </row>
    <row r="209" spans="1:7">
      <c r="A209" s="17">
        <v>200</v>
      </c>
      <c r="B209" s="20" t="s">
        <v>128</v>
      </c>
      <c r="C209" s="20" t="s">
        <v>101</v>
      </c>
      <c r="D209" s="22"/>
      <c r="E209" s="6">
        <v>3665500</v>
      </c>
      <c r="F209" s="5"/>
      <c r="G209" s="1">
        <f>3450154.87+115063.11+100000</f>
        <v>3665217.98</v>
      </c>
    </row>
    <row r="210" spans="1:7" ht="14.25" customHeight="1">
      <c r="A210" s="17">
        <v>200</v>
      </c>
      <c r="B210" s="20" t="s">
        <v>75</v>
      </c>
      <c r="C210" s="20" t="s">
        <v>108</v>
      </c>
      <c r="D210" s="22"/>
      <c r="E210" s="6">
        <f>507000</f>
        <v>507000</v>
      </c>
      <c r="F210" s="5"/>
      <c r="G210" s="1">
        <f>491635.37+15000</f>
        <v>506635.37</v>
      </c>
    </row>
    <row r="211" spans="1:7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577000</v>
      </c>
      <c r="F211" s="5">
        <f>F212+F213</f>
        <v>0</v>
      </c>
      <c r="G211" s="1">
        <f>G212+G213</f>
        <v>575859.53</v>
      </c>
    </row>
    <row r="212" spans="1:7">
      <c r="A212" s="17">
        <v>200</v>
      </c>
      <c r="B212" s="20" t="s">
        <v>118</v>
      </c>
      <c r="C212" s="20" t="s">
        <v>148</v>
      </c>
      <c r="D212" s="22"/>
      <c r="E212" s="6">
        <v>182000</v>
      </c>
      <c r="F212" s="5"/>
      <c r="G212" s="1">
        <f>181750</f>
        <v>181750</v>
      </c>
    </row>
    <row r="213" spans="1:7" ht="23.25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395000</v>
      </c>
      <c r="F213" s="5">
        <f>SUM(F214:F220)</f>
        <v>0</v>
      </c>
      <c r="G213" s="1">
        <f>SUM(G214:G220)</f>
        <v>394109.53</v>
      </c>
    </row>
    <row r="214" spans="1:7">
      <c r="A214" s="17">
        <v>200</v>
      </c>
      <c r="B214" s="20" t="s">
        <v>308</v>
      </c>
      <c r="C214" s="20" t="s">
        <v>241</v>
      </c>
      <c r="D214" s="22"/>
      <c r="E214" s="6"/>
      <c r="F214" s="5"/>
      <c r="G214" s="1"/>
    </row>
    <row r="215" spans="1:7" ht="23.25">
      <c r="A215" s="17">
        <v>200</v>
      </c>
      <c r="B215" s="20" t="s">
        <v>309</v>
      </c>
      <c r="C215" s="20" t="s">
        <v>242</v>
      </c>
      <c r="D215" s="22"/>
      <c r="E215" s="6">
        <v>22000</v>
      </c>
      <c r="F215" s="5"/>
      <c r="G215" s="1">
        <f>21972.5</f>
        <v>21972.5</v>
      </c>
    </row>
    <row r="216" spans="1:7" ht="23.25">
      <c r="A216" s="17">
        <v>200</v>
      </c>
      <c r="B216" s="20" t="s">
        <v>310</v>
      </c>
      <c r="C216" s="20" t="s">
        <v>243</v>
      </c>
      <c r="D216" s="22"/>
      <c r="E216" s="6"/>
      <c r="F216" s="5"/>
      <c r="G216" s="1"/>
    </row>
    <row r="217" spans="1:7">
      <c r="A217" s="17">
        <v>200</v>
      </c>
      <c r="B217" s="20" t="s">
        <v>311</v>
      </c>
      <c r="C217" s="20" t="s">
        <v>244</v>
      </c>
      <c r="D217" s="22"/>
      <c r="E217" s="6"/>
      <c r="F217" s="5"/>
      <c r="G217" s="1"/>
    </row>
    <row r="218" spans="1:7" ht="23.25">
      <c r="A218" s="17">
        <v>200</v>
      </c>
      <c r="B218" s="20" t="s">
        <v>312</v>
      </c>
      <c r="C218" s="20" t="s">
        <v>245</v>
      </c>
      <c r="D218" s="22"/>
      <c r="E218" s="47">
        <f>373000</f>
        <v>373000</v>
      </c>
      <c r="F218" s="5"/>
      <c r="G218" s="1">
        <f>343417.03+28720</f>
        <v>372137.03</v>
      </c>
    </row>
    <row r="219" spans="1:7" ht="23.25">
      <c r="A219" s="17">
        <v>200</v>
      </c>
      <c r="B219" s="20" t="s">
        <v>313</v>
      </c>
      <c r="C219" s="20" t="s">
        <v>246</v>
      </c>
      <c r="D219" s="22"/>
      <c r="E219" s="6"/>
      <c r="F219" s="5"/>
      <c r="G219" s="1"/>
    </row>
    <row r="220" spans="1:7" ht="34.5">
      <c r="A220" s="17">
        <v>200</v>
      </c>
      <c r="B220" s="20" t="s">
        <v>299</v>
      </c>
      <c r="C220" s="20" t="s">
        <v>275</v>
      </c>
      <c r="D220" s="22"/>
      <c r="E220" s="5"/>
      <c r="F220" s="5"/>
      <c r="G220" s="5"/>
    </row>
    <row r="221" spans="1:7" s="16" customFormat="1" ht="21.75" customHeight="1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>
      <c r="A228" s="17">
        <v>200</v>
      </c>
      <c r="B228" s="20" t="s">
        <v>321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>
      <c r="A229" s="17">
        <v>200</v>
      </c>
      <c r="B229" s="20" t="s">
        <v>314</v>
      </c>
      <c r="C229" s="20" t="s">
        <v>241</v>
      </c>
      <c r="D229" s="22"/>
      <c r="E229" s="5"/>
      <c r="F229" s="5"/>
      <c r="G229" s="5"/>
    </row>
    <row r="230" spans="1:7" ht="23.25" customHeight="1">
      <c r="A230" s="17">
        <v>200</v>
      </c>
      <c r="B230" s="20" t="s">
        <v>315</v>
      </c>
      <c r="C230" s="20" t="s">
        <v>242</v>
      </c>
      <c r="D230" s="22"/>
      <c r="E230" s="5"/>
      <c r="F230" s="5"/>
      <c r="G230" s="5"/>
    </row>
    <row r="231" spans="1:7" ht="28.5" customHeight="1">
      <c r="A231" s="17">
        <v>200</v>
      </c>
      <c r="B231" s="20" t="s">
        <v>316</v>
      </c>
      <c r="C231" s="20" t="s">
        <v>243</v>
      </c>
      <c r="D231" s="22"/>
      <c r="E231" s="5"/>
      <c r="F231" s="5"/>
      <c r="G231" s="5"/>
    </row>
    <row r="232" spans="1:7" ht="24" customHeight="1">
      <c r="A232" s="17">
        <v>200</v>
      </c>
      <c r="B232" s="20" t="s">
        <v>322</v>
      </c>
      <c r="C232" s="20" t="s">
        <v>244</v>
      </c>
      <c r="D232" s="22"/>
      <c r="E232" s="5"/>
      <c r="F232" s="5"/>
      <c r="G232" s="5"/>
    </row>
    <row r="233" spans="1:7" ht="25.5" customHeight="1">
      <c r="A233" s="17">
        <v>200</v>
      </c>
      <c r="B233" s="20" t="s">
        <v>323</v>
      </c>
      <c r="C233" s="20" t="s">
        <v>245</v>
      </c>
      <c r="D233" s="22"/>
      <c r="E233" s="5"/>
      <c r="F233" s="5"/>
      <c r="G233" s="5"/>
    </row>
    <row r="234" spans="1:7" ht="32.25" customHeight="1">
      <c r="A234" s="17">
        <v>200</v>
      </c>
      <c r="B234" s="20" t="s">
        <v>324</v>
      </c>
      <c r="C234" s="20" t="s">
        <v>246</v>
      </c>
      <c r="D234" s="22"/>
      <c r="E234" s="5"/>
      <c r="F234" s="5"/>
      <c r="G234" s="5"/>
    </row>
    <row r="235" spans="1:7" ht="39" customHeight="1">
      <c r="A235" s="17">
        <v>200</v>
      </c>
      <c r="B235" s="20" t="s">
        <v>325</v>
      </c>
      <c r="C235" s="20" t="s">
        <v>275</v>
      </c>
      <c r="D235" s="22"/>
      <c r="E235" s="5"/>
      <c r="F235" s="5"/>
      <c r="G235" s="5"/>
    </row>
    <row r="236" spans="1:7" s="16" customFormat="1" ht="18" customHeight="1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2744500</v>
      </c>
      <c r="F236" s="7">
        <f>F238+F247+F248</f>
        <v>0</v>
      </c>
      <c r="G236" s="36">
        <f>G238+G247+G248</f>
        <v>2738886.1300000004</v>
      </c>
    </row>
    <row r="237" spans="1:7" ht="13.5" customHeight="1">
      <c r="A237" s="17">
        <v>200</v>
      </c>
      <c r="B237" s="20" t="s">
        <v>79</v>
      </c>
      <c r="C237" s="20" t="s">
        <v>8</v>
      </c>
      <c r="D237" s="22"/>
      <c r="E237" s="5">
        <f>E238</f>
        <v>2415000</v>
      </c>
      <c r="F237" s="5"/>
      <c r="G237" s="1">
        <f>G238</f>
        <v>2410416.1800000002</v>
      </c>
    </row>
    <row r="238" spans="1:7" ht="13.5" customHeight="1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2415000</v>
      </c>
      <c r="F238" s="5">
        <f>F239+F240+F241+F242+F243+F244+F245+F246</f>
        <v>0</v>
      </c>
      <c r="G238" s="1">
        <f>G239+G240+G241+G242+G243+G244+G245+G246</f>
        <v>2410416.1800000002</v>
      </c>
    </row>
    <row r="239" spans="1:7">
      <c r="A239" s="17">
        <v>200</v>
      </c>
      <c r="B239" s="20" t="s">
        <v>87</v>
      </c>
      <c r="C239" s="20" t="s">
        <v>92</v>
      </c>
      <c r="D239" s="22"/>
      <c r="E239" s="5">
        <v>38000</v>
      </c>
      <c r="F239" s="5"/>
      <c r="G239" s="1">
        <f>37904.11</f>
        <v>37904.11</v>
      </c>
    </row>
    <row r="240" spans="1:7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>
      <c r="A241" s="17">
        <v>200</v>
      </c>
      <c r="B241" s="20" t="s">
        <v>116</v>
      </c>
      <c r="C241" s="20" t="s">
        <v>136</v>
      </c>
      <c r="D241" s="22"/>
      <c r="E241" s="6">
        <v>18000</v>
      </c>
      <c r="F241" s="5"/>
      <c r="G241" s="1">
        <f>21502.22-3524.75</f>
        <v>17977.47</v>
      </c>
    </row>
    <row r="242" spans="1:7">
      <c r="A242" s="17">
        <v>200</v>
      </c>
      <c r="B242" s="20" t="s">
        <v>84</v>
      </c>
      <c r="C242" s="20" t="s">
        <v>101</v>
      </c>
      <c r="D242" s="22"/>
      <c r="E242" s="5">
        <v>1225000</v>
      </c>
      <c r="F242" s="5"/>
      <c r="G242" s="1">
        <f>1223611.93</f>
        <v>1223611.93</v>
      </c>
    </row>
    <row r="243" spans="1:7">
      <c r="A243" s="17">
        <v>200</v>
      </c>
      <c r="B243" s="20" t="s">
        <v>23</v>
      </c>
      <c r="C243" s="20" t="s">
        <v>108</v>
      </c>
      <c r="D243" s="22"/>
      <c r="E243" s="6">
        <v>1134000</v>
      </c>
      <c r="F243" s="5"/>
      <c r="G243" s="1">
        <f>1117394.87+5000+11139-2611.2</f>
        <v>1130922.6700000002</v>
      </c>
    </row>
    <row r="244" spans="1:7">
      <c r="A244" s="17">
        <v>200</v>
      </c>
      <c r="B244" s="20" t="s">
        <v>232</v>
      </c>
      <c r="C244" s="20" t="s">
        <v>224</v>
      </c>
      <c r="D244" s="22"/>
      <c r="E244" s="5"/>
      <c r="F244" s="5"/>
      <c r="G244" s="1"/>
    </row>
    <row r="245" spans="1:7" ht="23.25">
      <c r="A245" s="17">
        <v>200</v>
      </c>
      <c r="B245" s="20" t="s">
        <v>233</v>
      </c>
      <c r="C245" s="20" t="s">
        <v>226</v>
      </c>
      <c r="D245" s="22"/>
      <c r="E245" s="5"/>
      <c r="F245" s="5"/>
      <c r="G245" s="1"/>
    </row>
    <row r="246" spans="1:7" ht="34.5">
      <c r="A246" s="17">
        <v>200</v>
      </c>
      <c r="B246" s="20" t="s">
        <v>234</v>
      </c>
      <c r="C246" s="20" t="s">
        <v>228</v>
      </c>
      <c r="D246" s="22"/>
      <c r="E246" s="5"/>
      <c r="F246" s="5"/>
      <c r="G246" s="1"/>
    </row>
    <row r="247" spans="1:7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329500</v>
      </c>
      <c r="F248" s="5">
        <f>F249+F250</f>
        <v>0</v>
      </c>
      <c r="G248" s="1">
        <f>G249+G250</f>
        <v>328469.95</v>
      </c>
    </row>
    <row r="249" spans="1:7">
      <c r="A249" s="17">
        <v>200</v>
      </c>
      <c r="B249" s="20" t="s">
        <v>154</v>
      </c>
      <c r="C249" s="20" t="s">
        <v>148</v>
      </c>
      <c r="D249" s="22"/>
      <c r="E249" s="6">
        <v>55000</v>
      </c>
      <c r="F249" s="5"/>
      <c r="G249" s="1">
        <f>54611.5</f>
        <v>54611.5</v>
      </c>
    </row>
    <row r="250" spans="1:7" ht="23.25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274500</v>
      </c>
      <c r="F250" s="5">
        <f>F251+F252+F253+F254+F255+F256+F257</f>
        <v>0</v>
      </c>
      <c r="G250" s="1">
        <f>G251+G252+G253+G254+G255+G256+G257</f>
        <v>273858.45</v>
      </c>
    </row>
    <row r="251" spans="1:7">
      <c r="A251" s="17">
        <v>200</v>
      </c>
      <c r="B251" s="20" t="s">
        <v>265</v>
      </c>
      <c r="C251" s="20" t="s">
        <v>241</v>
      </c>
      <c r="D251" s="22"/>
      <c r="E251" s="5"/>
      <c r="F251" s="5"/>
      <c r="G251" s="1"/>
    </row>
    <row r="252" spans="1:7" ht="23.25">
      <c r="A252" s="17">
        <v>200</v>
      </c>
      <c r="B252" s="20" t="s">
        <v>266</v>
      </c>
      <c r="C252" s="20" t="s">
        <v>242</v>
      </c>
      <c r="D252" s="22"/>
      <c r="E252" s="5"/>
      <c r="F252" s="5"/>
      <c r="G252" s="1"/>
    </row>
    <row r="253" spans="1:7" ht="23.25">
      <c r="A253" s="17">
        <v>200</v>
      </c>
      <c r="B253" s="20" t="s">
        <v>267</v>
      </c>
      <c r="C253" s="20" t="s">
        <v>243</v>
      </c>
      <c r="D253" s="22"/>
      <c r="E253" s="6"/>
      <c r="F253" s="5"/>
      <c r="G253" s="1"/>
    </row>
    <row r="254" spans="1:7" ht="15.75" customHeight="1">
      <c r="A254" s="17">
        <v>200</v>
      </c>
      <c r="B254" s="20" t="s">
        <v>268</v>
      </c>
      <c r="C254" s="20" t="s">
        <v>244</v>
      </c>
      <c r="D254" s="22"/>
      <c r="E254" s="5">
        <f>18500</f>
        <v>18500</v>
      </c>
      <c r="F254" s="5"/>
      <c r="G254" s="1">
        <f>18310</f>
        <v>18310</v>
      </c>
    </row>
    <row r="255" spans="1:7" ht="23.25">
      <c r="A255" s="17">
        <v>200</v>
      </c>
      <c r="B255" s="20" t="s">
        <v>269</v>
      </c>
      <c r="C255" s="20" t="s">
        <v>245</v>
      </c>
      <c r="D255" s="22"/>
      <c r="E255" s="6">
        <v>256000</v>
      </c>
      <c r="F255" s="5"/>
      <c r="G255" s="1">
        <f>255548.45</f>
        <v>255548.45</v>
      </c>
    </row>
    <row r="256" spans="1:7" ht="23.25">
      <c r="A256" s="17">
        <v>200</v>
      </c>
      <c r="B256" s="20" t="s">
        <v>270</v>
      </c>
      <c r="C256" s="20" t="s">
        <v>246</v>
      </c>
      <c r="D256" s="22"/>
      <c r="E256" s="5"/>
      <c r="F256" s="5"/>
      <c r="G256" s="1"/>
    </row>
    <row r="257" spans="1:7" ht="34.5">
      <c r="A257" s="17">
        <v>200</v>
      </c>
      <c r="B257" s="20" t="s">
        <v>342</v>
      </c>
      <c r="C257" s="20" t="s">
        <v>275</v>
      </c>
      <c r="D257" s="22"/>
      <c r="E257" s="5">
        <v>0</v>
      </c>
      <c r="F257" s="5"/>
      <c r="G257" s="1">
        <v>0</v>
      </c>
    </row>
    <row r="258" spans="1:7" ht="15.75" customHeight="1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52000</v>
      </c>
      <c r="F258" s="28">
        <f>F260+F263</f>
        <v>0</v>
      </c>
      <c r="G258" s="28">
        <f>G263</f>
        <v>51600</v>
      </c>
    </row>
    <row r="259" spans="1:7" ht="3" hidden="1" customHeight="1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>
      <c r="A263" s="17">
        <v>200</v>
      </c>
      <c r="B263" s="20" t="s">
        <v>335</v>
      </c>
      <c r="C263" s="20" t="s">
        <v>125</v>
      </c>
      <c r="D263" s="22"/>
      <c r="E263" s="6">
        <f>E264+E265</f>
        <v>52000</v>
      </c>
      <c r="F263" s="5"/>
      <c r="G263" s="5">
        <f>G265+G264</f>
        <v>51600</v>
      </c>
    </row>
    <row r="264" spans="1:7">
      <c r="A264" s="17">
        <v>200</v>
      </c>
      <c r="B264" s="20" t="s">
        <v>330</v>
      </c>
      <c r="C264" s="20" t="s">
        <v>148</v>
      </c>
      <c r="D264" s="22"/>
      <c r="E264" s="5">
        <f>32000</f>
        <v>32000</v>
      </c>
      <c r="F264" s="5"/>
      <c r="G264" s="5">
        <v>31900</v>
      </c>
    </row>
    <row r="265" spans="1:7" ht="23.25">
      <c r="A265" s="17">
        <v>200</v>
      </c>
      <c r="B265" s="20" t="s">
        <v>336</v>
      </c>
      <c r="C265" s="20" t="s">
        <v>109</v>
      </c>
      <c r="D265" s="22"/>
      <c r="E265" s="5">
        <f>E266</f>
        <v>20000</v>
      </c>
      <c r="F265" s="5"/>
      <c r="G265" s="5">
        <f>G266</f>
        <v>19700</v>
      </c>
    </row>
    <row r="266" spans="1:7" ht="23.25">
      <c r="A266" s="17">
        <v>200</v>
      </c>
      <c r="B266" s="20" t="s">
        <v>341</v>
      </c>
      <c r="C266" s="20" t="s">
        <v>245</v>
      </c>
      <c r="D266" s="22">
        <f>D267+D268+D269+D270+D281+D282+D283</f>
        <v>0</v>
      </c>
      <c r="E266" s="6">
        <f>20000</f>
        <v>20000</v>
      </c>
      <c r="F266" s="5"/>
      <c r="G266" s="5">
        <v>19700</v>
      </c>
    </row>
    <row r="267" spans="1:7" ht="24" customHeight="1">
      <c r="A267" s="13">
        <v>200</v>
      </c>
      <c r="B267" s="14" t="s">
        <v>326</v>
      </c>
      <c r="C267" s="14" t="s">
        <v>329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>
      <c r="A268" s="17">
        <v>200</v>
      </c>
      <c r="B268" s="20" t="s">
        <v>327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>
      <c r="A269" s="17">
        <v>200</v>
      </c>
      <c r="B269" s="20" t="s">
        <v>328</v>
      </c>
      <c r="C269" s="20" t="s">
        <v>101</v>
      </c>
      <c r="D269" s="22"/>
      <c r="E269" s="5"/>
      <c r="F269" s="5"/>
      <c r="G269" s="5"/>
    </row>
    <row r="270" spans="1:7">
      <c r="A270" s="17">
        <v>200</v>
      </c>
      <c r="B270" s="20" t="s">
        <v>334</v>
      </c>
      <c r="C270" s="20" t="s">
        <v>108</v>
      </c>
      <c r="D270" s="22"/>
      <c r="E270" s="5"/>
      <c r="F270" s="5"/>
      <c r="G270" s="5"/>
    </row>
    <row r="271" spans="1:7" ht="17.25" customHeight="1">
      <c r="A271" s="17">
        <v>200</v>
      </c>
      <c r="B271" s="21" t="s">
        <v>363</v>
      </c>
      <c r="C271" s="21" t="s">
        <v>364</v>
      </c>
      <c r="D271" s="27">
        <f>D272+D275+D278</f>
        <v>0</v>
      </c>
      <c r="E271" s="27">
        <f>E272+E275+E278</f>
        <v>2370374.6</v>
      </c>
      <c r="F271" s="27">
        <f>F272+F275+F278</f>
        <v>0</v>
      </c>
      <c r="G271" s="27">
        <f>G272+G275+G278</f>
        <v>2370060.7799999998</v>
      </c>
    </row>
    <row r="272" spans="1:7" ht="69.75" customHeight="1">
      <c r="A272" s="17">
        <v>200</v>
      </c>
      <c r="B272" s="18" t="s">
        <v>26</v>
      </c>
      <c r="C272" s="21" t="s">
        <v>33</v>
      </c>
      <c r="D272" s="22"/>
      <c r="E272" s="5">
        <f>E273</f>
        <v>311000</v>
      </c>
      <c r="F272" s="5">
        <f>F278</f>
        <v>0</v>
      </c>
      <c r="G272" s="5">
        <f>G273</f>
        <v>310730.31</v>
      </c>
    </row>
    <row r="273" spans="1:7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311000</v>
      </c>
      <c r="F273" s="5">
        <f>F274</f>
        <v>0</v>
      </c>
      <c r="G273" s="5">
        <f>G274</f>
        <v>310730.31</v>
      </c>
    </row>
    <row r="274" spans="1:7">
      <c r="A274" s="17">
        <v>200</v>
      </c>
      <c r="B274" s="20" t="s">
        <v>58</v>
      </c>
      <c r="C274" s="20" t="s">
        <v>136</v>
      </c>
      <c r="D274" s="22"/>
      <c r="E274" s="5">
        <v>311000</v>
      </c>
      <c r="F274" s="5"/>
      <c r="G274" s="5">
        <f>310730.31</f>
        <v>310730.31</v>
      </c>
    </row>
    <row r="275" spans="1:7" ht="17.25" customHeight="1">
      <c r="A275" s="17">
        <v>200</v>
      </c>
      <c r="B275" s="18" t="s">
        <v>96</v>
      </c>
      <c r="C275" s="21" t="s">
        <v>124</v>
      </c>
      <c r="D275" s="22"/>
      <c r="E275" s="5">
        <f>E276</f>
        <v>1268374.6000000001</v>
      </c>
      <c r="F275" s="5">
        <f>F281</f>
        <v>0</v>
      </c>
      <c r="G275" s="5">
        <f>G276</f>
        <v>1268366.6299999999</v>
      </c>
    </row>
    <row r="276" spans="1:7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1268374.6000000001</v>
      </c>
      <c r="F276" s="5">
        <f>F277</f>
        <v>0</v>
      </c>
      <c r="G276" s="5">
        <f>G277</f>
        <v>1268366.6299999999</v>
      </c>
    </row>
    <row r="277" spans="1:7">
      <c r="A277" s="17">
        <v>200</v>
      </c>
      <c r="B277" s="20" t="s">
        <v>153</v>
      </c>
      <c r="C277" s="20" t="s">
        <v>136</v>
      </c>
      <c r="D277" s="22"/>
      <c r="E277" s="5">
        <f>1268374.6</f>
        <v>1268374.6000000001</v>
      </c>
      <c r="F277" s="5"/>
      <c r="G277" s="5">
        <f>1000330.83+2161.2+240874.6+25000</f>
        <v>1268366.6299999999</v>
      </c>
    </row>
    <row r="278" spans="1:7" ht="23.25" customHeight="1">
      <c r="A278" s="17">
        <v>200</v>
      </c>
      <c r="B278" s="18" t="s">
        <v>149</v>
      </c>
      <c r="C278" s="21" t="s">
        <v>147</v>
      </c>
      <c r="D278" s="22"/>
      <c r="E278" s="5">
        <f>E279</f>
        <v>791000</v>
      </c>
      <c r="F278" s="5">
        <f>F284</f>
        <v>0</v>
      </c>
      <c r="G278" s="5">
        <f>G279</f>
        <v>790963.84</v>
      </c>
    </row>
    <row r="279" spans="1:7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791000</v>
      </c>
      <c r="F279" s="5">
        <f>F280</f>
        <v>0</v>
      </c>
      <c r="G279" s="5">
        <f>G280</f>
        <v>790963.84</v>
      </c>
    </row>
    <row r="280" spans="1:7">
      <c r="A280" s="17">
        <v>200</v>
      </c>
      <c r="B280" s="20" t="s">
        <v>116</v>
      </c>
      <c r="C280" s="20" t="s">
        <v>136</v>
      </c>
      <c r="D280" s="22"/>
      <c r="E280" s="5">
        <f>791000</f>
        <v>791000</v>
      </c>
      <c r="F280" s="5"/>
      <c r="G280" s="5">
        <f>808649.19-17685.35</f>
        <v>790963.84</v>
      </c>
    </row>
    <row r="281" spans="1:7" ht="23.25">
      <c r="A281" s="13">
        <v>200</v>
      </c>
      <c r="B281" s="21" t="s">
        <v>206</v>
      </c>
      <c r="C281" s="21" t="s">
        <v>271</v>
      </c>
      <c r="D281" s="27">
        <f>D282</f>
        <v>0</v>
      </c>
      <c r="E281" s="28">
        <f>E282</f>
        <v>218000</v>
      </c>
      <c r="F281" s="28">
        <f>F282</f>
        <v>0</v>
      </c>
      <c r="G281" s="28">
        <f>G282</f>
        <v>217601.28</v>
      </c>
    </row>
    <row r="282" spans="1:7" s="16" customFormat="1" ht="13.5" customHeight="1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218000</v>
      </c>
      <c r="F282" s="19">
        <f>F284</f>
        <v>0</v>
      </c>
      <c r="G282" s="19">
        <f>G284</f>
        <v>217601.28</v>
      </c>
    </row>
    <row r="283" spans="1:7" hidden="1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218000</v>
      </c>
      <c r="F284" s="5">
        <f>F285</f>
        <v>0</v>
      </c>
      <c r="G284" s="5">
        <f>G285</f>
        <v>217601.28</v>
      </c>
    </row>
    <row r="285" spans="1:7" ht="34.5">
      <c r="A285" s="17">
        <v>200</v>
      </c>
      <c r="B285" s="20" t="s">
        <v>333</v>
      </c>
      <c r="C285" s="20" t="s">
        <v>20</v>
      </c>
      <c r="D285" s="22"/>
      <c r="E285" s="5">
        <f>218000</f>
        <v>218000</v>
      </c>
      <c r="F285" s="5"/>
      <c r="G285" s="5">
        <f>217601.28</f>
        <v>217601.28</v>
      </c>
    </row>
    <row r="286" spans="1:7" ht="45.75">
      <c r="A286" s="13">
        <v>200</v>
      </c>
      <c r="B286" s="21" t="s">
        <v>352</v>
      </c>
      <c r="C286" s="21" t="s">
        <v>272</v>
      </c>
      <c r="D286" s="27">
        <f>D287</f>
        <v>0</v>
      </c>
      <c r="E286" s="28">
        <f>E287</f>
        <v>140000</v>
      </c>
      <c r="F286" s="28">
        <f>F287</f>
        <v>0</v>
      </c>
      <c r="G286" s="28">
        <f>G287</f>
        <v>140000</v>
      </c>
    </row>
    <row r="287" spans="1:7" s="16" customFormat="1" ht="17.25" customHeight="1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140000</v>
      </c>
      <c r="F287" s="19">
        <f>F289</f>
        <v>0</v>
      </c>
      <c r="G287" s="19">
        <f>G289</f>
        <v>140000</v>
      </c>
    </row>
    <row r="288" spans="1:7" hidden="1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140000</v>
      </c>
      <c r="F289" s="5">
        <f>F290</f>
        <v>0</v>
      </c>
      <c r="G289" s="5">
        <f>G290</f>
        <v>140000</v>
      </c>
    </row>
    <row r="290" spans="1:7" ht="21.75" customHeight="1">
      <c r="A290" s="17">
        <v>200</v>
      </c>
      <c r="B290" s="20" t="s">
        <v>71</v>
      </c>
      <c r="C290" s="20" t="s">
        <v>9</v>
      </c>
      <c r="D290" s="22"/>
      <c r="E290" s="5">
        <v>140000</v>
      </c>
      <c r="F290" s="5"/>
      <c r="G290" s="5">
        <f>140000</f>
        <v>140000</v>
      </c>
    </row>
    <row r="291" spans="1:7" ht="45" customHeight="1">
      <c r="A291" s="13">
        <v>200</v>
      </c>
      <c r="B291" s="21" t="s">
        <v>207</v>
      </c>
      <c r="C291" s="21" t="s">
        <v>273</v>
      </c>
      <c r="D291" s="27">
        <f t="shared" ref="D291:G293" si="1">D292</f>
        <v>0</v>
      </c>
      <c r="E291" s="28">
        <f t="shared" si="1"/>
        <v>0</v>
      </c>
      <c r="F291" s="28">
        <f t="shared" si="1"/>
        <v>0</v>
      </c>
      <c r="G291" s="28">
        <f t="shared" si="1"/>
        <v>0</v>
      </c>
    </row>
    <row r="292" spans="1:7" ht="15.75" customHeight="1">
      <c r="A292" s="17">
        <v>200</v>
      </c>
      <c r="B292" s="18" t="s">
        <v>28</v>
      </c>
      <c r="C292" s="18" t="s">
        <v>123</v>
      </c>
      <c r="D292" s="22">
        <f t="shared" si="1"/>
        <v>0</v>
      </c>
      <c r="E292" s="5">
        <f t="shared" si="1"/>
        <v>0</v>
      </c>
      <c r="F292" s="5">
        <f t="shared" si="1"/>
        <v>0</v>
      </c>
      <c r="G292" s="5">
        <f t="shared" si="1"/>
        <v>0</v>
      </c>
    </row>
    <row r="293" spans="1:7">
      <c r="A293" s="17">
        <v>200</v>
      </c>
      <c r="B293" s="20" t="s">
        <v>201</v>
      </c>
      <c r="C293" s="20" t="s">
        <v>125</v>
      </c>
      <c r="D293" s="22">
        <f t="shared" si="1"/>
        <v>0</v>
      </c>
      <c r="E293" s="5">
        <f t="shared" si="1"/>
        <v>0</v>
      </c>
      <c r="F293" s="5">
        <f t="shared" si="1"/>
        <v>0</v>
      </c>
      <c r="G293" s="5">
        <f t="shared" si="1"/>
        <v>0</v>
      </c>
    </row>
    <row r="294" spans="1:7" ht="23.25">
      <c r="A294" s="17">
        <v>200</v>
      </c>
      <c r="B294" s="20" t="s">
        <v>379</v>
      </c>
      <c r="C294" s="20" t="s">
        <v>380</v>
      </c>
      <c r="D294" s="22"/>
      <c r="E294" s="5"/>
      <c r="F294" s="5"/>
      <c r="G294" s="5"/>
    </row>
    <row r="295" spans="1:7" ht="46.5" customHeight="1">
      <c r="A295" s="13">
        <v>200</v>
      </c>
      <c r="B295" s="21" t="s">
        <v>208</v>
      </c>
      <c r="C295" s="21" t="s">
        <v>209</v>
      </c>
      <c r="D295" s="27">
        <f>D296+D304</f>
        <v>0</v>
      </c>
      <c r="E295" s="28">
        <f>E296+E301+E304</f>
        <v>2877700</v>
      </c>
      <c r="F295" s="28">
        <f>F296+F304</f>
        <v>0</v>
      </c>
      <c r="G295" s="28">
        <f>G296+G304+G299</f>
        <v>42077.52</v>
      </c>
    </row>
    <row r="296" spans="1:7">
      <c r="A296" s="17">
        <v>200</v>
      </c>
      <c r="B296" s="18" t="s">
        <v>51</v>
      </c>
      <c r="C296" s="18" t="s">
        <v>98</v>
      </c>
      <c r="D296" s="22"/>
      <c r="E296" s="5">
        <f>E297</f>
        <v>50000</v>
      </c>
      <c r="F296" s="5">
        <f>F302</f>
        <v>0</v>
      </c>
      <c r="G296" s="5">
        <f>G297</f>
        <v>42077.52</v>
      </c>
    </row>
    <row r="297" spans="1:7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50000</v>
      </c>
      <c r="F297" s="5">
        <f>F298</f>
        <v>0</v>
      </c>
      <c r="G297" s="5">
        <f>G298</f>
        <v>42077.52</v>
      </c>
    </row>
    <row r="298" spans="1:7" ht="23.25">
      <c r="A298" s="17">
        <v>200</v>
      </c>
      <c r="B298" s="20" t="s">
        <v>331</v>
      </c>
      <c r="C298" s="20" t="s">
        <v>226</v>
      </c>
      <c r="D298" s="22"/>
      <c r="E298" s="5">
        <f>50000</f>
        <v>50000</v>
      </c>
      <c r="F298" s="5"/>
      <c r="G298" s="5">
        <f>42077.52</f>
        <v>42077.52</v>
      </c>
    </row>
    <row r="299" spans="1:7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2827700</v>
      </c>
      <c r="F299" s="5">
        <f>F303</f>
        <v>0</v>
      </c>
      <c r="G299" s="5">
        <f>G300</f>
        <v>0</v>
      </c>
    </row>
    <row r="300" spans="1:7">
      <c r="A300" s="17">
        <v>200</v>
      </c>
      <c r="B300" s="20" t="s">
        <v>4</v>
      </c>
      <c r="C300" s="20" t="s">
        <v>32</v>
      </c>
      <c r="D300" s="22"/>
      <c r="E300" s="5">
        <f>E301</f>
        <v>2827700</v>
      </c>
      <c r="F300" s="5"/>
      <c r="G300" s="5">
        <f>G301</f>
        <v>0</v>
      </c>
    </row>
    <row r="301" spans="1:7" ht="23.25">
      <c r="A301" s="17">
        <v>200</v>
      </c>
      <c r="B301" s="20" t="s">
        <v>332</v>
      </c>
      <c r="C301" s="20" t="s">
        <v>226</v>
      </c>
      <c r="D301" s="22"/>
      <c r="E301" s="6">
        <f>2827700</f>
        <v>2827700</v>
      </c>
      <c r="F301" s="5"/>
      <c r="G301" s="5">
        <f>0</f>
        <v>0</v>
      </c>
    </row>
    <row r="302" spans="1:7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>
      <c r="A307" s="13">
        <v>200</v>
      </c>
      <c r="B307" s="21" t="s">
        <v>350</v>
      </c>
      <c r="C307" s="21" t="s">
        <v>351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>
      <c r="A309" s="17">
        <v>200</v>
      </c>
      <c r="B309" s="20" t="s">
        <v>388</v>
      </c>
      <c r="C309" s="20" t="s">
        <v>387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>
      <c r="A310" s="17">
        <v>200</v>
      </c>
      <c r="B310" s="18" t="s">
        <v>149</v>
      </c>
      <c r="C310" s="18" t="s">
        <v>354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>
      <c r="A311" s="17">
        <v>200</v>
      </c>
      <c r="B311" s="20" t="s">
        <v>353</v>
      </c>
      <c r="C311" s="20" t="s">
        <v>355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>
      <c r="A312" s="13">
        <v>200</v>
      </c>
      <c r="B312" s="21" t="s">
        <v>210</v>
      </c>
      <c r="C312" s="21" t="s">
        <v>211</v>
      </c>
      <c r="D312" s="27">
        <f>D313</f>
        <v>1400</v>
      </c>
      <c r="E312" s="28">
        <f>E313</f>
        <v>1400</v>
      </c>
      <c r="F312" s="28">
        <f>F313</f>
        <v>1188.28</v>
      </c>
      <c r="G312" s="28">
        <f>G313</f>
        <v>1188.28</v>
      </c>
    </row>
    <row r="313" spans="1:7" s="16" customFormat="1" ht="26.25" customHeight="1">
      <c r="A313" s="17">
        <v>200</v>
      </c>
      <c r="B313" s="18" t="s">
        <v>73</v>
      </c>
      <c r="C313" s="18" t="s">
        <v>102</v>
      </c>
      <c r="D313" s="37">
        <f>D315</f>
        <v>1400</v>
      </c>
      <c r="E313" s="19">
        <f>E315</f>
        <v>1400</v>
      </c>
      <c r="F313" s="19">
        <f>F315</f>
        <v>1188.28</v>
      </c>
      <c r="G313" s="19">
        <f>G315</f>
        <v>1188.28</v>
      </c>
    </row>
    <row r="314" spans="1:7" hidden="1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>
      <c r="A315" s="17">
        <v>200</v>
      </c>
      <c r="B315" s="20" t="s">
        <v>135</v>
      </c>
      <c r="C315" s="20" t="s">
        <v>57</v>
      </c>
      <c r="D315" s="22">
        <f>D316</f>
        <v>1400</v>
      </c>
      <c r="E315" s="5">
        <f>E316</f>
        <v>1400</v>
      </c>
      <c r="F315" s="5">
        <f>F316</f>
        <v>1188.28</v>
      </c>
      <c r="G315" s="5">
        <f>G316</f>
        <v>1188.28</v>
      </c>
    </row>
    <row r="316" spans="1:7">
      <c r="A316" s="17">
        <v>200</v>
      </c>
      <c r="B316" s="20" t="s">
        <v>39</v>
      </c>
      <c r="C316" s="20" t="s">
        <v>145</v>
      </c>
      <c r="D316" s="22">
        <f>E316</f>
        <v>1400</v>
      </c>
      <c r="E316" s="5">
        <v>1400</v>
      </c>
      <c r="F316" s="5">
        <f>G316</f>
        <v>1188.28</v>
      </c>
      <c r="G316" s="5">
        <f>1188.28</f>
        <v>1188.28</v>
      </c>
    </row>
    <row r="317" spans="1:7" ht="69" customHeight="1">
      <c r="A317" s="13">
        <v>200</v>
      </c>
      <c r="B317" s="21" t="s">
        <v>382</v>
      </c>
      <c r="C317" s="21" t="s">
        <v>384</v>
      </c>
      <c r="D317" s="27">
        <f t="shared" ref="D317:F319" si="3">D318</f>
        <v>0</v>
      </c>
      <c r="E317" s="28">
        <f>E318+E319+E320</f>
        <v>188000</v>
      </c>
      <c r="F317" s="28">
        <f t="shared" si="3"/>
        <v>0</v>
      </c>
      <c r="G317" s="28">
        <f>G318+G319+G320</f>
        <v>186667.3</v>
      </c>
    </row>
    <row r="318" spans="1:7">
      <c r="A318" s="17">
        <v>200</v>
      </c>
      <c r="B318" s="18" t="s">
        <v>381</v>
      </c>
      <c r="C318" s="18" t="s">
        <v>383</v>
      </c>
      <c r="D318" s="22">
        <f t="shared" si="3"/>
        <v>0</v>
      </c>
      <c r="E318" s="5">
        <v>20000</v>
      </c>
      <c r="F318" s="5">
        <f t="shared" si="3"/>
        <v>0</v>
      </c>
      <c r="G318" s="5">
        <v>19524</v>
      </c>
    </row>
    <row r="319" spans="1:7">
      <c r="A319" s="17">
        <v>200</v>
      </c>
      <c r="B319" s="20" t="s">
        <v>385</v>
      </c>
      <c r="C319" s="20"/>
      <c r="D319" s="22">
        <f t="shared" si="3"/>
        <v>0</v>
      </c>
      <c r="E319" s="5">
        <v>163000</v>
      </c>
      <c r="F319" s="5">
        <f t="shared" si="3"/>
        <v>0</v>
      </c>
      <c r="G319" s="5">
        <v>162143.29999999999</v>
      </c>
    </row>
    <row r="320" spans="1:7" ht="38.25" customHeight="1">
      <c r="A320" s="17">
        <v>200</v>
      </c>
      <c r="B320" s="20" t="s">
        <v>386</v>
      </c>
      <c r="C320" s="20"/>
      <c r="D320" s="22"/>
      <c r="E320" s="5">
        <v>5000</v>
      </c>
      <c r="F320" s="5"/>
      <c r="G320" s="5">
        <v>5000</v>
      </c>
    </row>
    <row r="321" spans="1:7" ht="26.25" customHeight="1">
      <c r="A321" s="13">
        <v>200</v>
      </c>
      <c r="B321" s="21" t="s">
        <v>212</v>
      </c>
      <c r="C321" s="21" t="s">
        <v>213</v>
      </c>
      <c r="D321" s="27">
        <f>D322+D324</f>
        <v>0</v>
      </c>
      <c r="E321" s="28">
        <f>E322+E324</f>
        <v>21000</v>
      </c>
      <c r="F321" s="28">
        <f>F322+F324</f>
        <v>0</v>
      </c>
      <c r="G321" s="28">
        <f>G322+G324</f>
        <v>20899</v>
      </c>
    </row>
    <row r="322" spans="1:7" ht="57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21000</v>
      </c>
      <c r="F322" s="5">
        <f>F323</f>
        <v>0</v>
      </c>
      <c r="G322" s="5">
        <f>G323</f>
        <v>20899</v>
      </c>
    </row>
    <row r="323" spans="1:7">
      <c r="A323" s="17">
        <v>200</v>
      </c>
      <c r="B323" s="20" t="s">
        <v>277</v>
      </c>
      <c r="C323" s="20" t="s">
        <v>150</v>
      </c>
      <c r="D323" s="22"/>
      <c r="E323" s="6">
        <v>21000</v>
      </c>
      <c r="F323" s="5"/>
      <c r="G323" s="5">
        <f>20005+894</f>
        <v>20899</v>
      </c>
    </row>
    <row r="324" spans="1:7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>
      <c r="A325" s="17">
        <v>200</v>
      </c>
      <c r="B325" s="20" t="s">
        <v>278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>
      <c r="A326" s="13">
        <v>200</v>
      </c>
      <c r="B326" s="21" t="s">
        <v>214</v>
      </c>
      <c r="C326" s="21" t="s">
        <v>215</v>
      </c>
      <c r="D326" s="27">
        <f>D327+D329</f>
        <v>0</v>
      </c>
      <c r="E326" s="28">
        <f>E327+E329</f>
        <v>408000</v>
      </c>
      <c r="F326" s="28">
        <f>F327+F329</f>
        <v>0</v>
      </c>
      <c r="G326" s="28">
        <f>G327+G329</f>
        <v>407624</v>
      </c>
    </row>
    <row r="327" spans="1:7" ht="57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408000</v>
      </c>
      <c r="F327" s="5">
        <f>F328</f>
        <v>0</v>
      </c>
      <c r="G327" s="5">
        <f>G328</f>
        <v>407624</v>
      </c>
    </row>
    <row r="328" spans="1:7">
      <c r="A328" s="17">
        <v>200</v>
      </c>
      <c r="B328" s="20" t="s">
        <v>277</v>
      </c>
      <c r="C328" s="20" t="s">
        <v>150</v>
      </c>
      <c r="D328" s="22"/>
      <c r="E328" s="6">
        <v>408000</v>
      </c>
      <c r="F328" s="5"/>
      <c r="G328" s="5">
        <f>407624</f>
        <v>407624</v>
      </c>
    </row>
    <row r="329" spans="1:7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>
      <c r="A330" s="17">
        <v>200</v>
      </c>
      <c r="B330" s="20" t="s">
        <v>278</v>
      </c>
      <c r="C330" s="20" t="s">
        <v>150</v>
      </c>
      <c r="D330" s="22"/>
      <c r="E330" s="5">
        <v>0</v>
      </c>
      <c r="F330" s="5"/>
      <c r="G330" s="5">
        <f>0</f>
        <v>0</v>
      </c>
    </row>
    <row r="331" spans="1:7">
      <c r="A331" s="13">
        <v>200</v>
      </c>
      <c r="B331" s="21" t="s">
        <v>216</v>
      </c>
      <c r="C331" s="21" t="s">
        <v>217</v>
      </c>
      <c r="D331" s="27">
        <f>D332+D336+D339</f>
        <v>0</v>
      </c>
      <c r="E331" s="28">
        <f>E332+E336+E339</f>
        <v>13500</v>
      </c>
      <c r="F331" s="28">
        <f>F332+F336+F339</f>
        <v>0</v>
      </c>
      <c r="G331" s="28">
        <f>G332+G336+G339</f>
        <v>12655.73</v>
      </c>
    </row>
    <row r="332" spans="1:7" ht="56.25" customHeight="1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12000</v>
      </c>
      <c r="F332" s="5">
        <f t="shared" si="4"/>
        <v>0</v>
      </c>
      <c r="G332" s="5">
        <f t="shared" si="4"/>
        <v>11655.72</v>
      </c>
    </row>
    <row r="333" spans="1:7" ht="27.75" customHeight="1">
      <c r="A333" s="17">
        <v>200</v>
      </c>
      <c r="B333" s="18" t="s">
        <v>6</v>
      </c>
      <c r="C333" s="18" t="s">
        <v>150</v>
      </c>
      <c r="D333" s="22"/>
      <c r="E333" s="5">
        <v>12000</v>
      </c>
      <c r="F333" s="5">
        <f>F335</f>
        <v>0</v>
      </c>
      <c r="G333" s="5">
        <f>G335+G334</f>
        <v>11655.72</v>
      </c>
    </row>
    <row r="334" spans="1:7" ht="27.75" customHeight="1">
      <c r="A334" s="17">
        <v>200</v>
      </c>
      <c r="B334" s="18" t="s">
        <v>358</v>
      </c>
      <c r="C334" s="20" t="s">
        <v>150</v>
      </c>
      <c r="D334" s="22"/>
      <c r="E334" s="5">
        <v>1000</v>
      </c>
      <c r="F334" s="5"/>
      <c r="G334" s="5">
        <f>899.22</f>
        <v>899.22</v>
      </c>
    </row>
    <row r="335" spans="1:7" ht="27.75" customHeight="1">
      <c r="A335" s="17">
        <v>200</v>
      </c>
      <c r="B335" s="18" t="s">
        <v>280</v>
      </c>
      <c r="C335" s="20" t="s">
        <v>281</v>
      </c>
      <c r="D335" s="22"/>
      <c r="E335" s="5">
        <v>11000</v>
      </c>
      <c r="F335" s="5"/>
      <c r="G335" s="5">
        <f>10756.5</f>
        <v>10756.5</v>
      </c>
    </row>
    <row r="336" spans="1:7" ht="20.25" customHeight="1">
      <c r="A336" s="17">
        <v>200</v>
      </c>
      <c r="B336" s="18" t="s">
        <v>28</v>
      </c>
      <c r="C336" s="18" t="s">
        <v>123</v>
      </c>
      <c r="D336" s="22">
        <f t="shared" ref="D336:G337" si="5">D337</f>
        <v>0</v>
      </c>
      <c r="E336" s="5">
        <f t="shared" si="5"/>
        <v>0</v>
      </c>
      <c r="F336" s="5">
        <f t="shared" si="5"/>
        <v>0</v>
      </c>
      <c r="G336" s="5">
        <f t="shared" si="5"/>
        <v>0</v>
      </c>
    </row>
    <row r="337" spans="1:7" ht="20.25" customHeight="1">
      <c r="A337" s="17">
        <v>200</v>
      </c>
      <c r="B337" s="18" t="s">
        <v>12</v>
      </c>
      <c r="C337" s="18" t="s">
        <v>150</v>
      </c>
      <c r="D337" s="22">
        <f t="shared" si="5"/>
        <v>0</v>
      </c>
      <c r="E337" s="5">
        <f t="shared" si="5"/>
        <v>0</v>
      </c>
      <c r="F337" s="5">
        <f t="shared" si="5"/>
        <v>0</v>
      </c>
      <c r="G337" s="5">
        <f t="shared" si="5"/>
        <v>0</v>
      </c>
    </row>
    <row r="338" spans="1:7" ht="27" customHeight="1">
      <c r="A338" s="17">
        <v>200</v>
      </c>
      <c r="B338" s="18" t="s">
        <v>381</v>
      </c>
      <c r="C338" s="20" t="s">
        <v>150</v>
      </c>
      <c r="D338" s="22"/>
      <c r="E338" s="5">
        <v>0</v>
      </c>
      <c r="F338" s="5"/>
      <c r="G338" s="5"/>
    </row>
    <row r="339" spans="1:7" ht="21" customHeight="1">
      <c r="A339" s="17">
        <v>200</v>
      </c>
      <c r="B339" s="18" t="s">
        <v>149</v>
      </c>
      <c r="C339" s="18" t="s">
        <v>147</v>
      </c>
      <c r="D339" s="22">
        <f t="shared" ref="D339:G339" si="6">D340</f>
        <v>0</v>
      </c>
      <c r="E339" s="5">
        <f t="shared" si="6"/>
        <v>1500</v>
      </c>
      <c r="F339" s="5">
        <f t="shared" si="6"/>
        <v>0</v>
      </c>
      <c r="G339" s="5">
        <f t="shared" si="6"/>
        <v>1000.01</v>
      </c>
    </row>
    <row r="340" spans="1:7" ht="18" customHeight="1">
      <c r="A340" s="17">
        <v>200</v>
      </c>
      <c r="B340" s="20" t="s">
        <v>132</v>
      </c>
      <c r="C340" s="20" t="s">
        <v>150</v>
      </c>
      <c r="D340" s="22">
        <f>D342</f>
        <v>0</v>
      </c>
      <c r="E340" s="5">
        <f>E342+E341</f>
        <v>1500</v>
      </c>
      <c r="F340" s="5">
        <f>F342</f>
        <v>0</v>
      </c>
      <c r="G340" s="5">
        <f>G342+G341</f>
        <v>1000.01</v>
      </c>
    </row>
    <row r="341" spans="1:7" ht="18" customHeight="1">
      <c r="A341" s="17"/>
      <c r="B341" s="20" t="s">
        <v>359</v>
      </c>
      <c r="C341" s="20" t="s">
        <v>150</v>
      </c>
      <c r="D341" s="22"/>
      <c r="E341" s="5">
        <v>1500</v>
      </c>
      <c r="F341" s="5"/>
      <c r="G341" s="5">
        <f>1000.01</f>
        <v>1000.01</v>
      </c>
    </row>
    <row r="342" spans="1:7" ht="25.5" customHeight="1">
      <c r="A342" s="17">
        <v>200</v>
      </c>
      <c r="B342" s="20" t="s">
        <v>279</v>
      </c>
      <c r="C342" s="20" t="s">
        <v>281</v>
      </c>
      <c r="D342" s="22"/>
      <c r="E342" s="5">
        <v>0</v>
      </c>
      <c r="F342" s="5"/>
      <c r="G342" s="5">
        <v>0</v>
      </c>
    </row>
    <row r="343" spans="1:7" ht="20.25" customHeight="1">
      <c r="A343" s="39">
        <v>200</v>
      </c>
      <c r="B343" s="21" t="s">
        <v>347</v>
      </c>
      <c r="C343" s="21" t="s">
        <v>348</v>
      </c>
      <c r="D343" s="27"/>
      <c r="E343" s="28">
        <f>E344</f>
        <v>0</v>
      </c>
      <c r="F343" s="28"/>
      <c r="G343" s="28">
        <f>G344</f>
        <v>0</v>
      </c>
    </row>
    <row r="344" spans="1:7" ht="22.5" customHeight="1">
      <c r="A344" s="13">
        <v>200</v>
      </c>
      <c r="B344" s="14" t="s">
        <v>163</v>
      </c>
      <c r="C344" s="14" t="s">
        <v>81</v>
      </c>
      <c r="D344" s="22"/>
      <c r="E344" s="5">
        <f>E345</f>
        <v>0</v>
      </c>
      <c r="F344" s="5"/>
      <c r="G344" s="5">
        <f>G345</f>
        <v>0</v>
      </c>
    </row>
    <row r="345" spans="1:7" ht="21" customHeight="1">
      <c r="A345" s="17">
        <v>200</v>
      </c>
      <c r="B345" s="20" t="s">
        <v>88</v>
      </c>
      <c r="C345" s="20" t="s">
        <v>8</v>
      </c>
      <c r="D345" s="22"/>
      <c r="E345" s="5">
        <f>E346</f>
        <v>0</v>
      </c>
      <c r="F345" s="5"/>
      <c r="G345" s="5">
        <f>G346</f>
        <v>0</v>
      </c>
    </row>
    <row r="346" spans="1:7" ht="19.5" customHeight="1">
      <c r="A346" s="17">
        <v>200</v>
      </c>
      <c r="B346" s="20" t="s">
        <v>349</v>
      </c>
      <c r="C346" s="20" t="s">
        <v>150</v>
      </c>
      <c r="D346" s="22"/>
      <c r="E346" s="5">
        <v>0</v>
      </c>
      <c r="F346" s="5"/>
      <c r="G346" s="5">
        <f>0</f>
        <v>0</v>
      </c>
    </row>
    <row r="347" spans="1:7" s="16" customFormat="1" ht="28.5" customHeight="1">
      <c r="A347" s="38"/>
      <c r="B347" s="2" t="s">
        <v>126</v>
      </c>
      <c r="C347" s="2" t="s">
        <v>29</v>
      </c>
      <c r="D347" s="3">
        <f>-[1]Sheet2!$D$6</f>
        <v>34701403.840000004</v>
      </c>
      <c r="E347" s="4">
        <f>-[1]Sheet2!$E$6</f>
        <v>-4500000</v>
      </c>
      <c r="F347" s="4">
        <f>-[1]Sheet2!$F$6</f>
        <v>23810171.960000001</v>
      </c>
      <c r="G347" s="4">
        <f>-[1]Sheet2!$G$6</f>
        <v>-3272399.9500000179</v>
      </c>
    </row>
    <row r="348" spans="1:7">
      <c r="D348" s="23"/>
      <c r="E348" s="40" t="s">
        <v>113</v>
      </c>
      <c r="F348" s="40"/>
      <c r="G348" s="41"/>
    </row>
    <row r="349" spans="1:7" ht="8.25" customHeight="1">
      <c r="E349" s="42"/>
      <c r="F349" s="42"/>
      <c r="G349" s="43"/>
    </row>
    <row r="350" spans="1:7" hidden="1">
      <c r="E350" s="44"/>
      <c r="F350" s="44"/>
      <c r="G350" s="43"/>
    </row>
    <row r="351" spans="1:7" ht="40.5" customHeight="1">
      <c r="B351" s="45" t="s">
        <v>360</v>
      </c>
      <c r="C351" s="46"/>
      <c r="D351" s="46"/>
      <c r="E351" s="45" t="s">
        <v>361</v>
      </c>
      <c r="F351" s="42"/>
      <c r="G351" s="43"/>
    </row>
    <row r="352" spans="1:7">
      <c r="E352" s="44"/>
      <c r="F352" s="44"/>
      <c r="G352" s="43"/>
    </row>
    <row r="353" spans="2:7" ht="15">
      <c r="B353" s="45" t="s">
        <v>172</v>
      </c>
      <c r="C353" s="46"/>
      <c r="D353" s="46"/>
      <c r="E353" s="45" t="s">
        <v>362</v>
      </c>
      <c r="F353" s="42"/>
      <c r="G353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2021-12-01T13:48:54Z</cp:lastPrinted>
  <dcterms:created xsi:type="dcterms:W3CDTF">2014-08-26T07:56:34Z</dcterms:created>
  <dcterms:modified xsi:type="dcterms:W3CDTF">2022-01-21T09:35:43Z</dcterms:modified>
</cp:coreProperties>
</file>