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11.2022\"/>
    </mc:Choice>
  </mc:AlternateContent>
  <bookViews>
    <workbookView xWindow="0" yWindow="0" windowWidth="28800" windowHeight="1233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35" i="2" l="1"/>
  <c r="H21" i="2"/>
  <c r="H19" i="2"/>
  <c r="H47" i="2" l="1"/>
  <c r="H104" i="2"/>
  <c r="G125" i="2"/>
  <c r="H107" i="2"/>
  <c r="H55" i="2"/>
  <c r="H40" i="2"/>
  <c r="H38" i="2"/>
  <c r="H28" i="2"/>
  <c r="H27" i="2"/>
  <c r="H26" i="2"/>
  <c r="H25" i="2"/>
  <c r="F96" i="2" l="1"/>
  <c r="F83" i="2"/>
  <c r="F69" i="2"/>
  <c r="F74" i="2" l="1"/>
  <c r="F47" i="2" l="1"/>
  <c r="F125" i="2" l="1"/>
  <c r="F118" i="2"/>
  <c r="H39" i="2" l="1"/>
  <c r="F130" i="2"/>
  <c r="F131" i="2"/>
  <c r="H121" i="2"/>
  <c r="H120" i="2" s="1"/>
  <c r="F121" i="2"/>
  <c r="H84" i="2"/>
  <c r="F108" i="2"/>
  <c r="F107" i="2" s="1"/>
  <c r="H60" i="2"/>
  <c r="F114" i="2"/>
  <c r="F113" i="2" s="1"/>
  <c r="E130" i="2"/>
  <c r="F122" i="2"/>
  <c r="F95" i="2"/>
  <c r="F85" i="2"/>
  <c r="F60" i="2"/>
  <c r="F55" i="2"/>
  <c r="F40" i="2"/>
  <c r="F38" i="2"/>
  <c r="F35" i="2"/>
  <c r="F31" i="2"/>
  <c r="F21" i="2"/>
  <c r="F19" i="2"/>
  <c r="H136" i="2"/>
  <c r="H122" i="2"/>
  <c r="G128" i="2"/>
  <c r="F20" i="2"/>
  <c r="G121" i="2" l="1"/>
  <c r="H18" i="2"/>
  <c r="H17" i="2" s="1"/>
  <c r="G101" i="2"/>
  <c r="H93" i="2"/>
  <c r="F102" i="2"/>
  <c r="H75" i="2"/>
  <c r="E127" i="2"/>
  <c r="F80" i="2"/>
  <c r="G129" i="2"/>
  <c r="F124" i="2" l="1"/>
  <c r="H82" i="2"/>
  <c r="F82" i="2"/>
  <c r="H81" i="2" l="1"/>
  <c r="H124" i="2" l="1"/>
  <c r="G131" i="2" l="1"/>
  <c r="H79" i="2"/>
  <c r="H78" i="2" s="1"/>
  <c r="G79" i="2"/>
  <c r="G78" i="2" s="1"/>
  <c r="F79" i="2"/>
  <c r="F78" i="2" s="1"/>
  <c r="E79" i="2"/>
  <c r="E78" i="2" s="1"/>
  <c r="E121" i="2"/>
  <c r="H30" i="2"/>
  <c r="G122" i="2"/>
  <c r="E129" i="2"/>
  <c r="F112" i="2"/>
  <c r="F111" i="2" s="1"/>
  <c r="H113" i="2"/>
  <c r="G127" i="2"/>
  <c r="H90" i="2"/>
  <c r="E131" i="2"/>
  <c r="E122" i="2"/>
  <c r="E112" i="2"/>
  <c r="E111" i="2" s="1"/>
  <c r="E101" i="2"/>
  <c r="G124" i="2" l="1"/>
  <c r="G123" i="2" s="1"/>
  <c r="E125" i="2"/>
  <c r="E124" i="2" s="1"/>
  <c r="H70" i="2"/>
  <c r="G70" i="2"/>
  <c r="F70" i="2"/>
  <c r="E70" i="2"/>
  <c r="H133" i="2" l="1"/>
  <c r="G133" i="2"/>
  <c r="F133" i="2"/>
  <c r="E133" i="2"/>
  <c r="H89" i="2"/>
  <c r="G89" i="2"/>
  <c r="F89" i="2"/>
  <c r="E89" i="2"/>
  <c r="H92" i="2"/>
  <c r="G93" i="2"/>
  <c r="G92" i="2" s="1"/>
  <c r="F93" i="2"/>
  <c r="F92" i="2" s="1"/>
  <c r="F87" i="2" s="1"/>
  <c r="E93" i="2"/>
  <c r="E92" i="2" s="1"/>
  <c r="F84" i="2"/>
  <c r="F81" i="2" s="1"/>
  <c r="G85" i="2"/>
  <c r="G84" i="2" s="1"/>
  <c r="E85" i="2"/>
  <c r="E84" i="2" s="1"/>
  <c r="E73" i="2"/>
  <c r="G75" i="2"/>
  <c r="F75" i="2"/>
  <c r="E75" i="2"/>
  <c r="H73" i="2"/>
  <c r="H72" i="2" s="1"/>
  <c r="G73" i="2"/>
  <c r="G72" i="2" s="1"/>
  <c r="F73" i="2"/>
  <c r="F72" i="2" s="1"/>
  <c r="H68" i="2"/>
  <c r="G68" i="2"/>
  <c r="F68" i="2"/>
  <c r="F67" i="2" s="1"/>
  <c r="E68" i="2"/>
  <c r="E67" i="2" s="1"/>
  <c r="H65" i="2"/>
  <c r="G65" i="2"/>
  <c r="F65" i="2"/>
  <c r="E65" i="2"/>
  <c r="H62" i="2"/>
  <c r="H61" i="2" s="1"/>
  <c r="G62" i="2"/>
  <c r="G61" i="2" s="1"/>
  <c r="F62" i="2"/>
  <c r="F61" i="2" s="1"/>
  <c r="E62" i="2"/>
  <c r="E61" i="2" s="1"/>
  <c r="H59" i="2"/>
  <c r="H58" i="2" s="1"/>
  <c r="H57" i="2" s="1"/>
  <c r="G59" i="2"/>
  <c r="G58" i="2" s="1"/>
  <c r="G57" i="2" s="1"/>
  <c r="F59" i="2"/>
  <c r="F58" i="2" s="1"/>
  <c r="F57" i="2" s="1"/>
  <c r="E59" i="2"/>
  <c r="E58" i="2" s="1"/>
  <c r="E57" i="2" s="1"/>
  <c r="H46" i="2"/>
  <c r="H45" i="2" s="1"/>
  <c r="G46" i="2"/>
  <c r="F46" i="2"/>
  <c r="E46" i="2"/>
  <c r="H48" i="2"/>
  <c r="G48" i="2"/>
  <c r="F48" i="2"/>
  <c r="E48" i="2"/>
  <c r="H54" i="2"/>
  <c r="H53" i="2" s="1"/>
  <c r="G54" i="2"/>
  <c r="G53" i="2" s="1"/>
  <c r="F54" i="2"/>
  <c r="F53" i="2" s="1"/>
  <c r="E54" i="2"/>
  <c r="E53" i="2" s="1"/>
  <c r="H51" i="2"/>
  <c r="H50" i="2" s="1"/>
  <c r="G51" i="2"/>
  <c r="G50" i="2" s="1"/>
  <c r="F51" i="2"/>
  <c r="F50" i="2" s="1"/>
  <c r="E51" i="2"/>
  <c r="E50" i="2" s="1"/>
  <c r="H42" i="2"/>
  <c r="H41" i="2" s="1"/>
  <c r="G42" i="2"/>
  <c r="G41" i="2" s="1"/>
  <c r="F42" i="2"/>
  <c r="F41" i="2" s="1"/>
  <c r="E42" i="2"/>
  <c r="E41" i="2" s="1"/>
  <c r="E34" i="2"/>
  <c r="E39" i="2"/>
  <c r="E37" i="2"/>
  <c r="G39" i="2"/>
  <c r="F39" i="2"/>
  <c r="H37" i="2"/>
  <c r="G37" i="2"/>
  <c r="F37" i="2"/>
  <c r="H34" i="2"/>
  <c r="G34" i="2"/>
  <c r="F34" i="2"/>
  <c r="E30" i="2"/>
  <c r="E29" i="2" s="1"/>
  <c r="H29" i="2"/>
  <c r="G30" i="2"/>
  <c r="G29" i="2" s="1"/>
  <c r="F30" i="2"/>
  <c r="F29" i="2" s="1"/>
  <c r="H24" i="2"/>
  <c r="G24" i="2"/>
  <c r="G23" i="2" s="1"/>
  <c r="F24" i="2"/>
  <c r="F23" i="2" s="1"/>
  <c r="E24" i="2"/>
  <c r="E23" i="2" s="1"/>
  <c r="G18" i="2"/>
  <c r="G17" i="2" s="1"/>
  <c r="F18" i="2"/>
  <c r="F17" i="2" s="1"/>
  <c r="E18" i="2"/>
  <c r="E17" i="2" s="1"/>
  <c r="H87" i="2" l="1"/>
  <c r="E81" i="2"/>
  <c r="E77" i="2" s="1"/>
  <c r="E83" i="2"/>
  <c r="E82" i="2" s="1"/>
  <c r="G81" i="2"/>
  <c r="G77" i="2" s="1"/>
  <c r="G83" i="2"/>
  <c r="G82" i="2" s="1"/>
  <c r="H36" i="2"/>
  <c r="H33" i="2" s="1"/>
  <c r="F56" i="2"/>
  <c r="H56" i="2"/>
  <c r="H23" i="2"/>
  <c r="H44" i="2"/>
  <c r="G45" i="2"/>
  <c r="G44" i="2" s="1"/>
  <c r="E87" i="2"/>
  <c r="H77" i="2"/>
  <c r="E45" i="2"/>
  <c r="E44" i="2" s="1"/>
  <c r="E72" i="2"/>
  <c r="E64" i="2" s="1"/>
  <c r="G87" i="2"/>
  <c r="G36" i="2"/>
  <c r="G33" i="2" s="1"/>
  <c r="E36" i="2"/>
  <c r="E33" i="2" s="1"/>
  <c r="H67" i="2"/>
  <c r="G67" i="2"/>
  <c r="G64" i="2" s="1"/>
  <c r="F45" i="2"/>
  <c r="F44" i="2" s="1"/>
  <c r="F77" i="2"/>
  <c r="F36" i="2"/>
  <c r="F33" i="2" s="1"/>
  <c r="F64" i="2"/>
  <c r="G56" i="2"/>
  <c r="E56" i="2"/>
  <c r="F100" i="2"/>
  <c r="G100" i="2"/>
  <c r="H100" i="2"/>
  <c r="E100" i="2"/>
  <c r="G102" i="2"/>
  <c r="H102" i="2"/>
  <c r="E102" i="2"/>
  <c r="F105" i="2"/>
  <c r="G105" i="2"/>
  <c r="H105" i="2"/>
  <c r="E105" i="2"/>
  <c r="F109" i="2"/>
  <c r="F104" i="2" s="1"/>
  <c r="G109" i="2"/>
  <c r="G104" i="2" s="1"/>
  <c r="H109" i="2"/>
  <c r="E109" i="2"/>
  <c r="E104" i="2" s="1"/>
  <c r="F117" i="2"/>
  <c r="F116" i="2" s="1"/>
  <c r="G117" i="2"/>
  <c r="G116" i="2" s="1"/>
  <c r="H117" i="2"/>
  <c r="H116" i="2" s="1"/>
  <c r="E117" i="2"/>
  <c r="E116" i="2" s="1"/>
  <c r="F120" i="2"/>
  <c r="G120" i="2"/>
  <c r="G119" i="2" s="1"/>
  <c r="E120" i="2"/>
  <c r="F123" i="2"/>
  <c r="H123" i="2"/>
  <c r="E123" i="2"/>
  <c r="E119" i="2" s="1"/>
  <c r="F132" i="2"/>
  <c r="G132" i="2"/>
  <c r="H132" i="2"/>
  <c r="E132" i="2"/>
  <c r="F138" i="2"/>
  <c r="G138" i="2"/>
  <c r="H138" i="2"/>
  <c r="E138" i="2"/>
  <c r="H16" i="2" l="1"/>
  <c r="H119" i="2"/>
  <c r="H64" i="2"/>
  <c r="F119" i="2"/>
  <c r="E16" i="2"/>
  <c r="G16" i="2"/>
  <c r="F16" i="2"/>
  <c r="H99" i="2"/>
  <c r="G99" i="2"/>
  <c r="G98" i="2" s="1"/>
  <c r="G97" i="2" s="1"/>
  <c r="E99" i="2"/>
  <c r="F99" i="2"/>
  <c r="H112" i="2"/>
  <c r="H111" i="2" s="1"/>
  <c r="G112" i="2"/>
  <c r="G111" i="2" s="1"/>
  <c r="G14" i="2" l="1"/>
  <c r="H98" i="2"/>
  <c r="F98" i="2"/>
  <c r="F97" i="2" s="1"/>
  <c r="F14" i="2" s="1"/>
  <c r="E98" i="2"/>
  <c r="E97" i="2" s="1"/>
  <c r="E14" i="2" s="1"/>
  <c r="H97" i="2" l="1"/>
  <c r="H14" i="2" s="1"/>
</calcChain>
</file>

<file path=xl/sharedStrings.xml><?xml version="1.0" encoding="utf-8"?>
<sst xmlns="http://schemas.openxmlformats.org/spreadsheetml/2006/main" count="473" uniqueCount="258">
  <si>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</si>
  <si>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</si>
  <si>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</si>
  <si>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</si>
  <si>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</si>
  <si>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</si>
  <si>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</si>
  <si>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</si>
  <si>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</si>
  <si>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</si>
  <si>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</si>
  <si>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</si>
  <si>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</si>
  <si>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</si>
  <si>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</si>
  <si>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</si>
  <si>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</si>
  <si>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</si>
  <si>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</si>
  <si>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</si>
  <si>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</si>
  <si>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</si>
  <si>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</si>
  <si>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</si>
  <si>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</si>
  <si>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</si>
  <si>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</si>
  <si>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</si>
  <si>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</si>
  <si>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</si>
  <si>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</si>
  <si>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</si>
  <si>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</si>
  <si>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</si>
  <si>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</si>
  <si>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</si>
  <si>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</si>
  <si>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</si>
  <si>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</si>
  <si>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</si>
  <si>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</si>
  <si>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</si>
  <si>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</si>
  <si>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</si>
  <si>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</si>
  <si>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</si>
  <si>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</si>
  <si>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</si>
  <si>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</si>
  <si>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</si>
  <si>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</si>
  <si>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</si>
  <si>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</si>
  <si>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</si>
  <si>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</si>
  <si>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</si>
  <si>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</si>
  <si>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</si>
  <si>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</si>
  <si>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</si>
  <si>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</si>
  <si>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</si>
  <si>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</si>
  <si>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</si>
  <si>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</si>
  <si>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</si>
  <si>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</si>
  <si>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</si>
  <si>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</si>
  <si>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</si>
  <si>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</si>
  <si>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</si>
  <si>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</si>
  <si>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</si>
  <si>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</si>
  <si>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</si>
  <si>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</si>
  <si>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</si>
  <si>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</si>
  <si>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</si>
  <si>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</si>
  <si>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</si>
  <si>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</si>
  <si>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</si>
  <si>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</si>
  <si>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</si>
  <si>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</si>
  <si>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</si>
  <si>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</si>
  <si>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</si>
  <si>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</si>
  <si>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</si>
  <si>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</si>
  <si>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</si>
  <si>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</si>
  <si>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</si>
  <si>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</si>
  <si>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</si>
  <si>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</si>
  <si>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</si>
  <si>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</si>
  <si>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</si>
  <si>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</si>
  <si>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</si>
  <si>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</si>
  <si>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</si>
  <si>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</si>
  <si>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</si>
  <si>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</si>
  <si>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</si>
  <si>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</si>
  <si>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</si>
  <si>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</si>
  <si>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</si>
  <si>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</si>
  <si>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</si>
  <si>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</si>
  <si>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</si>
  <si>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</si>
  <si>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</si>
  <si>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</si>
  <si>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</si>
  <si>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</si>
  <si>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</si>
  <si>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</si>
  <si>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</si>
  <si>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</si>
  <si>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</si>
  <si>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</si>
  <si>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</si>
  <si>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</si>
  <si>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</si>
  <si>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</si>
  <si>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</si>
  <si>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</si>
  <si>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</si>
  <si>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</si>
  <si>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</si>
  <si>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</si>
  <si>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</si>
  <si>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</si>
  <si>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</si>
  <si>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</si>
  <si>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</si>
  <si>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</si>
  <si>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</si>
  <si>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</si>
  <si>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</si>
  <si>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</si>
  <si>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</si>
  <si>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</si>
  <si>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</si>
  <si>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</si>
  <si>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</si>
  <si>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</si>
  <si>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</si>
  <si>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</si>
  <si>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</si>
  <si>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</si>
  <si>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</si>
  <si>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</si>
  <si>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</si>
  <si>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</si>
  <si>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</si>
  <si>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</si>
  <si>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</si>
  <si>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</si>
  <si>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</si>
  <si>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</si>
  <si>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</si>
  <si>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</si>
  <si>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</si>
  <si>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</si>
  <si>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</si>
  <si>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</si>
  <si>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</si>
  <si>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</si>
  <si>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</si>
  <si>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</si>
  <si>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</si>
  <si>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</si>
  <si>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</si>
  <si>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</si>
  <si>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</si>
  <si>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</si>
  <si>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</si>
  <si>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</si>
  <si>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</si>
  <si>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</si>
  <si>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</si>
  <si>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</si>
  <si>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</si>
  <si>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</si>
  <si>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</si>
  <si>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</si>
  <si>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</si>
  <si>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</si>
  <si>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</si>
  <si>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</si>
  <si>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</si>
  <si>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</si>
  <si>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</si>
  <si>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</si>
  <si>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</si>
  <si>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</si>
  <si>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</si>
  <si>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</si>
  <si>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</si>
  <si>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</si>
  <si>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</si>
  <si>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</si>
  <si>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</si>
  <si>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</si>
  <si>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</si>
  <si>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</si>
  <si>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</si>
  <si>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</si>
  <si>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</si>
  <si>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</si>
  <si>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</si>
  <si>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</si>
  <si>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</si>
  <si>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</si>
  <si>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</si>
  <si>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</si>
  <si>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</si>
  <si>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</si>
  <si>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</si>
  <si>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</si>
  <si>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</si>
  <si>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</si>
  <si>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</si>
  <si>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</si>
  <si>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</si>
  <si>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</si>
  <si>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</si>
  <si>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</si>
  <si>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</si>
  <si>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</si>
  <si>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</si>
  <si>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</si>
  <si>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</si>
  <si>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</si>
  <si>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</si>
  <si>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</si>
  <si>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</si>
  <si>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</si>
  <si>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</si>
  <si>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</si>
  <si>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</si>
  <si>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</si>
  <si>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</si>
  <si>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</si>
  <si>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трансфертыэффективность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</si>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</sst>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2" fontId="27" fillId="0" borderId="34" xfId="46" applyNumberFormat="1" applyFont="1" applyBorder="1" applyProtection="1">
      <alignment horizontal="center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8" fillId="0" borderId="34" xfId="47" applyNumberFormat="1" applyFont="1" applyBorder="1" applyAlignment="1" applyProtection="1">
      <alignment horizontal="center" shrinkToFit="1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B1" zoomScaleNormal="100" workbookViewId="0">
      <selection activeCell="H38" sqref="H38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5" t="s">
        <v>160</v>
      </c>
      <c r="D2" s="96"/>
      <c r="E2" s="96"/>
      <c r="F2" s="96"/>
      <c r="G2" s="96"/>
      <c r="H2" s="81"/>
      <c r="I2" s="9"/>
    </row>
    <row r="3" spans="1:11" ht="13.5" customHeight="1" x14ac:dyDescent="0.25">
      <c r="C3" s="110" t="s">
        <v>257</v>
      </c>
      <c r="D3" s="110"/>
      <c r="E3" s="110"/>
      <c r="F3" s="110"/>
      <c r="G3" s="10"/>
      <c r="H3" s="82"/>
    </row>
    <row r="4" spans="1:11" ht="12.75" customHeight="1" x14ac:dyDescent="0.25">
      <c r="A4" s="109" t="s">
        <v>161</v>
      </c>
      <c r="B4" s="109"/>
      <c r="C4" s="111" t="s">
        <v>202</v>
      </c>
      <c r="D4" s="111"/>
      <c r="E4" s="111"/>
      <c r="F4" s="111"/>
      <c r="G4" s="11"/>
      <c r="H4" s="82"/>
    </row>
    <row r="5" spans="1:11" ht="15.75" hidden="1" customHeight="1" x14ac:dyDescent="0.25">
      <c r="C5" s="12"/>
      <c r="D5" s="97" t="s">
        <v>0</v>
      </c>
      <c r="E5" s="97"/>
      <c r="F5" s="97"/>
      <c r="G5" s="11"/>
      <c r="H5" s="82"/>
    </row>
    <row r="6" spans="1:11" ht="15.75" hidden="1" customHeight="1" x14ac:dyDescent="0.25">
      <c r="C6" s="12"/>
      <c r="D6" s="98" t="s">
        <v>1</v>
      </c>
      <c r="E6" s="98"/>
      <c r="F6" s="98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9" t="s">
        <v>2</v>
      </c>
      <c r="B8" s="109"/>
      <c r="C8" s="12"/>
      <c r="D8" s="12"/>
      <c r="E8" s="12"/>
      <c r="F8" s="16"/>
      <c r="G8" s="11"/>
      <c r="H8" s="82"/>
    </row>
    <row r="9" spans="1:11" ht="14.1" customHeight="1" x14ac:dyDescent="0.25">
      <c r="C9" s="99" t="s">
        <v>162</v>
      </c>
      <c r="D9" s="99"/>
      <c r="E9" s="99"/>
      <c r="F9" s="99"/>
      <c r="G9" s="99"/>
      <c r="H9" s="99"/>
      <c r="I9" s="17"/>
    </row>
    <row r="10" spans="1:11" ht="12.95" customHeight="1" x14ac:dyDescent="0.25">
      <c r="A10" s="107" t="s">
        <v>4</v>
      </c>
      <c r="B10" s="107" t="s">
        <v>5</v>
      </c>
      <c r="C10" s="100" t="s">
        <v>3</v>
      </c>
      <c r="D10" s="102" t="s">
        <v>4</v>
      </c>
      <c r="E10" s="102" t="s">
        <v>163</v>
      </c>
      <c r="F10" s="105" t="s">
        <v>216</v>
      </c>
      <c r="G10" s="102" t="s">
        <v>164</v>
      </c>
      <c r="H10" s="105" t="s">
        <v>165</v>
      </c>
      <c r="I10" s="18"/>
    </row>
    <row r="11" spans="1:11" ht="12" customHeight="1" x14ac:dyDescent="0.25">
      <c r="A11" s="108"/>
      <c r="B11" s="108"/>
      <c r="C11" s="101"/>
      <c r="D11" s="103"/>
      <c r="E11" s="103"/>
      <c r="F11" s="106"/>
      <c r="G11" s="103"/>
      <c r="H11" s="106"/>
      <c r="I11" s="19"/>
    </row>
    <row r="12" spans="1:11" ht="27.75" customHeight="1" x14ac:dyDescent="0.25">
      <c r="A12" s="108"/>
      <c r="B12" s="108"/>
      <c r="C12" s="101"/>
      <c r="D12" s="104"/>
      <c r="E12" s="104"/>
      <c r="F12" s="106"/>
      <c r="G12" s="104"/>
      <c r="H12" s="106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E16+E97</f>
        <v>10628942.300000001</v>
      </c>
      <c r="F14" s="29">
        <f>F16+F97</f>
        <v>71572642.299999997</v>
      </c>
      <c r="G14" s="30">
        <f>G16+G97</f>
        <v>2970085.73</v>
      </c>
      <c r="H14" s="30">
        <f>H16+H97</f>
        <v>55453481.480000004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23749000</v>
      </c>
      <c r="G16" s="45">
        <f>G17+G23+G29+G33+G41+G44+G56+G64+G77+G87</f>
        <v>0</v>
      </c>
      <c r="H16" s="45">
        <f>H17+H23+H29+H33+H41+H44+H56+H64+H77+H87</f>
        <v>22448715.350000001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5964565.2400000002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H19+H20+H21+H22</f>
        <v>5964565.2400000002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f>5753001.68+5782.15</f>
        <v>5758783.8300000001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v>7390.33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f>184229.28+1737.1+3944.9</f>
        <v>189911.28</v>
      </c>
      <c r="I21" s="31"/>
    </row>
    <row r="22" spans="1:9" ht="79.5" x14ac:dyDescent="0.25">
      <c r="A22" s="46" t="s">
        <v>9</v>
      </c>
      <c r="B22" s="59" t="s">
        <v>250</v>
      </c>
      <c r="C22" s="60" t="s">
        <v>252</v>
      </c>
      <c r="D22" s="61"/>
      <c r="E22" s="62"/>
      <c r="F22" s="63"/>
      <c r="G22" s="63"/>
      <c r="H22" s="63">
        <v>8479.7999999999993</v>
      </c>
      <c r="I22" s="31"/>
    </row>
    <row r="23" spans="1:9" ht="23.25" x14ac:dyDescent="0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2144000</v>
      </c>
      <c r="G23" s="51">
        <f>G24</f>
        <v>0</v>
      </c>
      <c r="H23" s="51">
        <f>H24</f>
        <v>2067143.01</v>
      </c>
      <c r="I23" s="31"/>
    </row>
    <row r="24" spans="1:9" ht="23.25" x14ac:dyDescent="0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2144000</v>
      </c>
      <c r="G24" s="57">
        <f>G25+G26+G27+G28</f>
        <v>0</v>
      </c>
      <c r="H24" s="57">
        <f>H25+H26+H27+H28</f>
        <v>2067143.01</v>
      </c>
      <c r="I24" s="31"/>
    </row>
    <row r="25" spans="1:9" ht="57" x14ac:dyDescent="0.25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920000</v>
      </c>
      <c r="G25" s="63"/>
      <c r="H25" s="63">
        <f>1016442.64+3800.26</f>
        <v>1020242.9</v>
      </c>
      <c r="I25" s="31"/>
    </row>
    <row r="26" spans="1:9" ht="68.25" x14ac:dyDescent="0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f>5717.93+5.75</f>
        <v>5723.68</v>
      </c>
      <c r="I26" s="31"/>
    </row>
    <row r="27" spans="1:9" ht="57" x14ac:dyDescent="0.25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1217000</v>
      </c>
      <c r="G27" s="63"/>
      <c r="H27" s="63">
        <f>1155126.89+4033.43</f>
        <v>1159160.3199999998</v>
      </c>
      <c r="I27" s="31"/>
    </row>
    <row r="28" spans="1:9" ht="57" x14ac:dyDescent="0.25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f>-116135.91-1847.98</f>
        <v>-117983.89</v>
      </c>
      <c r="I28" s="31"/>
    </row>
    <row r="29" spans="1:9" x14ac:dyDescent="0.25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47000</v>
      </c>
      <c r="G29" s="51">
        <f>G30</f>
        <v>0</v>
      </c>
      <c r="H29" s="51">
        <f>H30</f>
        <v>57672</v>
      </c>
      <c r="I29" s="31"/>
    </row>
    <row r="30" spans="1:9" x14ac:dyDescent="0.25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47000</v>
      </c>
      <c r="G30" s="57">
        <f>G31+G32</f>
        <v>0</v>
      </c>
      <c r="H30" s="57">
        <f>H31</f>
        <v>57672</v>
      </c>
      <c r="I30" s="31"/>
    </row>
    <row r="31" spans="1:9" x14ac:dyDescent="0.25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f>47000</f>
        <v>47000</v>
      </c>
      <c r="G31" s="63"/>
      <c r="H31" s="63">
        <v>57672</v>
      </c>
      <c r="I31" s="31"/>
    </row>
    <row r="32" spans="1:9" ht="23.25" x14ac:dyDescent="0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 x14ac:dyDescent="0.25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7958000</v>
      </c>
      <c r="G33" s="51">
        <f>G34+G36</f>
        <v>0</v>
      </c>
      <c r="H33" s="51">
        <f>H34+H36</f>
        <v>7530021.8200000003</v>
      </c>
      <c r="I33" s="31"/>
    </row>
    <row r="34" spans="1:9" x14ac:dyDescent="0.25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850000</v>
      </c>
      <c r="G34" s="57">
        <f>G35</f>
        <v>0</v>
      </c>
      <c r="H34" s="57">
        <f>H35</f>
        <v>453646.03</v>
      </c>
      <c r="I34" s="31"/>
    </row>
    <row r="35" spans="1:9" ht="34.5" x14ac:dyDescent="0.2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f>850000</f>
        <v>850000</v>
      </c>
      <c r="G35" s="63"/>
      <c r="H35" s="63">
        <f>439942.9+7495+6190.19+17.94</f>
        <v>453646.03</v>
      </c>
      <c r="I35" s="31"/>
    </row>
    <row r="36" spans="1:9" x14ac:dyDescent="0.25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7108000</v>
      </c>
      <c r="G36" s="57">
        <f>G37+G39</f>
        <v>0</v>
      </c>
      <c r="H36" s="57">
        <f>H37+H39</f>
        <v>7076375.79</v>
      </c>
      <c r="I36" s="31"/>
    </row>
    <row r="37" spans="1:9" x14ac:dyDescent="0.25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4120000</v>
      </c>
      <c r="G37" s="68">
        <f>G38</f>
        <v>0</v>
      </c>
      <c r="H37" s="68">
        <f>H38</f>
        <v>5992281.6200000001</v>
      </c>
      <c r="I37" s="31"/>
    </row>
    <row r="38" spans="1:9" ht="23.25" x14ac:dyDescent="0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f>4120000</f>
        <v>4120000</v>
      </c>
      <c r="G38" s="63"/>
      <c r="H38" s="63">
        <f>5701515.37+86083+204683.25</f>
        <v>5992281.6200000001</v>
      </c>
      <c r="I38" s="31"/>
    </row>
    <row r="39" spans="1:9" x14ac:dyDescent="0.25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2988000</v>
      </c>
      <c r="G39" s="68">
        <f>G40</f>
        <v>0</v>
      </c>
      <c r="H39" s="68">
        <f>H40</f>
        <v>1084094.17</v>
      </c>
      <c r="I39" s="31"/>
    </row>
    <row r="40" spans="1:9" ht="23.25" x14ac:dyDescent="0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f>2988000</f>
        <v>2988000</v>
      </c>
      <c r="G40" s="63"/>
      <c r="H40" s="63">
        <f>1065139.28+8277.89+11004.75+12.67-340.42</f>
        <v>1084094.17</v>
      </c>
      <c r="I40" s="31"/>
    </row>
    <row r="41" spans="1:9" x14ac:dyDescent="0.25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 x14ac:dyDescent="0.2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 x14ac:dyDescent="0.25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 x14ac:dyDescent="0.2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1850000</v>
      </c>
      <c r="G44" s="51">
        <f>G45+G50+G53</f>
        <v>0</v>
      </c>
      <c r="H44" s="51">
        <f>H45+H50+H53</f>
        <v>2256683.58</v>
      </c>
      <c r="I44" s="31"/>
    </row>
    <row r="45" spans="1:9" ht="68.25" x14ac:dyDescent="0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1500000</v>
      </c>
      <c r="G45" s="57">
        <f>G46+G48</f>
        <v>0</v>
      </c>
      <c r="H45" s="83">
        <f>H46</f>
        <v>1843285.54</v>
      </c>
      <c r="I45" s="31"/>
    </row>
    <row r="46" spans="1:9" ht="45.75" x14ac:dyDescent="0.2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1500000</v>
      </c>
      <c r="G46" s="68">
        <f>G47</f>
        <v>0</v>
      </c>
      <c r="H46" s="68">
        <f>H47</f>
        <v>1843285.54</v>
      </c>
      <c r="I46" s="31"/>
    </row>
    <row r="47" spans="1:9" ht="57" x14ac:dyDescent="0.25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f>1200000+300000</f>
        <v>1500000</v>
      </c>
      <c r="G47" s="63"/>
      <c r="H47" s="63">
        <f>1833720.74+9564.8</f>
        <v>1843285.54</v>
      </c>
      <c r="I47" s="31"/>
    </row>
    <row r="48" spans="1:9" ht="57" x14ac:dyDescent="0.25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 x14ac:dyDescent="0.25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 x14ac:dyDescent="0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 x14ac:dyDescent="0.2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 x14ac:dyDescent="0.25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 x14ac:dyDescent="0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350000</v>
      </c>
      <c r="G53" s="57">
        <f t="shared" si="2"/>
        <v>0</v>
      </c>
      <c r="H53" s="57">
        <f t="shared" si="2"/>
        <v>413398.04</v>
      </c>
      <c r="I53" s="31"/>
    </row>
    <row r="54" spans="1:9" ht="68.25" x14ac:dyDescent="0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350000</v>
      </c>
      <c r="G54" s="68">
        <f t="shared" si="2"/>
        <v>0</v>
      </c>
      <c r="H54" s="68">
        <f t="shared" si="2"/>
        <v>413398.04</v>
      </c>
      <c r="I54" s="31"/>
    </row>
    <row r="55" spans="1:9" ht="57" x14ac:dyDescent="0.25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f>350000</f>
        <v>350000</v>
      </c>
      <c r="G55" s="63"/>
      <c r="H55" s="63">
        <f>413398.04</f>
        <v>413398.04</v>
      </c>
      <c r="I55" s="31"/>
    </row>
    <row r="56" spans="1:9" ht="23.25" x14ac:dyDescent="0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15000</v>
      </c>
      <c r="G56" s="51">
        <f>G57+G61</f>
        <v>0</v>
      </c>
      <c r="H56" s="51">
        <f>H57+H61</f>
        <v>2400</v>
      </c>
      <c r="I56" s="31"/>
    </row>
    <row r="57" spans="1:9" x14ac:dyDescent="0.25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15000</v>
      </c>
      <c r="G57" s="57">
        <f t="shared" si="3"/>
        <v>0</v>
      </c>
      <c r="H57" s="57">
        <f t="shared" si="3"/>
        <v>2400</v>
      </c>
      <c r="I57" s="31"/>
    </row>
    <row r="58" spans="1:9" x14ac:dyDescent="0.25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 x14ac:dyDescent="0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15000</v>
      </c>
      <c r="G59" s="68">
        <f t="shared" si="3"/>
        <v>0</v>
      </c>
      <c r="H59" s="68">
        <f t="shared" si="3"/>
        <v>2400</v>
      </c>
      <c r="I59" s="31"/>
    </row>
    <row r="60" spans="1:9" ht="23.25" x14ac:dyDescent="0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f>15000</f>
        <v>15000</v>
      </c>
      <c r="G60" s="63"/>
      <c r="H60" s="63">
        <f>2400</f>
        <v>2400</v>
      </c>
      <c r="I60" s="31"/>
    </row>
    <row r="61" spans="1:9" x14ac:dyDescent="0.25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 x14ac:dyDescent="0.25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 x14ac:dyDescent="0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 x14ac:dyDescent="0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3100000</v>
      </c>
      <c r="G64" s="51">
        <f>G65+G67+G72</f>
        <v>0</v>
      </c>
      <c r="H64" s="51">
        <f>H65+H67+H72</f>
        <v>3283023.92</v>
      </c>
      <c r="I64" s="31"/>
    </row>
    <row r="65" spans="1:9" x14ac:dyDescent="0.25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 x14ac:dyDescent="0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8.25" customHeight="1" x14ac:dyDescent="0.25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3000000</v>
      </c>
      <c r="G67" s="57">
        <f>G68+G70</f>
        <v>0</v>
      </c>
      <c r="H67" s="57">
        <f>H68+H70</f>
        <v>3092568.8</v>
      </c>
      <c r="I67" s="31"/>
    </row>
    <row r="68" spans="1:9" ht="68.25" x14ac:dyDescent="0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3000000</v>
      </c>
      <c r="G68" s="68">
        <f t="shared" si="5"/>
        <v>0</v>
      </c>
      <c r="H68" s="68">
        <f t="shared" si="5"/>
        <v>3092568.8</v>
      </c>
      <c r="I68" s="31"/>
    </row>
    <row r="69" spans="1:9" ht="68.25" x14ac:dyDescent="0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f>3000000</f>
        <v>3000000</v>
      </c>
      <c r="G69" s="63"/>
      <c r="H69" s="63">
        <v>3092568.8</v>
      </c>
      <c r="I69" s="31"/>
    </row>
    <row r="70" spans="1:9" ht="68.25" x14ac:dyDescent="0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 x14ac:dyDescent="0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/>
      <c r="I71" s="31"/>
    </row>
    <row r="72" spans="1:9" ht="23.25" x14ac:dyDescent="0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100000</v>
      </c>
      <c r="G72" s="57">
        <f>G73+G75</f>
        <v>0</v>
      </c>
      <c r="H72" s="57">
        <f>H73+H75</f>
        <v>190455.12</v>
      </c>
      <c r="I72" s="31"/>
    </row>
    <row r="73" spans="1:9" ht="23.25" x14ac:dyDescent="0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100000</v>
      </c>
      <c r="G73" s="68">
        <f>G74</f>
        <v>0</v>
      </c>
      <c r="H73" s="68">
        <f>H74</f>
        <v>190455.12</v>
      </c>
      <c r="I73" s="31"/>
    </row>
    <row r="74" spans="1:9" ht="34.5" x14ac:dyDescent="0.2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f>100000</f>
        <v>100000</v>
      </c>
      <c r="G74" s="63"/>
      <c r="H74" s="63">
        <v>190455.12</v>
      </c>
      <c r="I74" s="31"/>
    </row>
    <row r="75" spans="1:9" ht="33.75" customHeight="1" x14ac:dyDescent="0.25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 x14ac:dyDescent="0.2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 x14ac:dyDescent="0.25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430000</v>
      </c>
      <c r="G77" s="51">
        <f>G78+G81</f>
        <v>0</v>
      </c>
      <c r="H77" s="51">
        <f>H78+H81</f>
        <v>263221.32</v>
      </c>
      <c r="I77" s="31"/>
    </row>
    <row r="78" spans="1:9" x14ac:dyDescent="0.25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 x14ac:dyDescent="0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 x14ac:dyDescent="0.25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 x14ac:dyDescent="0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430000</v>
      </c>
      <c r="G81" s="57">
        <f>G84</f>
        <v>0</v>
      </c>
      <c r="H81" s="57">
        <f>H84+H82</f>
        <v>263221.32</v>
      </c>
      <c r="I81" s="31"/>
    </row>
    <row r="82" spans="1:9" ht="57" x14ac:dyDescent="0.25">
      <c r="A82" s="64"/>
      <c r="B82" s="71" t="s">
        <v>228</v>
      </c>
      <c r="C82" s="77" t="s">
        <v>239</v>
      </c>
      <c r="D82" s="43"/>
      <c r="E82" s="62">
        <f t="shared" ref="E82:G85" si="7">E83</f>
        <v>0</v>
      </c>
      <c r="F82" s="68">
        <f t="shared" si="7"/>
        <v>400000</v>
      </c>
      <c r="G82" s="68">
        <f t="shared" si="7"/>
        <v>0</v>
      </c>
      <c r="H82" s="68">
        <f>H83</f>
        <v>248221.32</v>
      </c>
      <c r="I82" s="31"/>
    </row>
    <row r="83" spans="1:9" ht="57" x14ac:dyDescent="0.25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f>400000</f>
        <v>400000</v>
      </c>
      <c r="G83" s="68">
        <f t="shared" si="7"/>
        <v>0</v>
      </c>
      <c r="H83" s="68">
        <v>248221.32</v>
      </c>
      <c r="I83" s="31"/>
    </row>
    <row r="84" spans="1:9" ht="68.25" x14ac:dyDescent="0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30000</v>
      </c>
      <c r="G84" s="68">
        <f t="shared" si="7"/>
        <v>0</v>
      </c>
      <c r="H84" s="68">
        <f>H85</f>
        <v>15000</v>
      </c>
      <c r="I84" s="31"/>
    </row>
    <row r="85" spans="1:9" ht="59.25" customHeight="1" x14ac:dyDescent="0.25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f>30000</f>
        <v>30000</v>
      </c>
      <c r="G85" s="68">
        <f t="shared" si="7"/>
        <v>0</v>
      </c>
      <c r="H85" s="68">
        <v>15000</v>
      </c>
      <c r="I85" s="31"/>
    </row>
    <row r="86" spans="1:9" hidden="1" x14ac:dyDescent="0.25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 x14ac:dyDescent="0.25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E89+E92</f>
        <v>0</v>
      </c>
      <c r="F87" s="51">
        <f>F89+F92+F88</f>
        <v>675000</v>
      </c>
      <c r="G87" s="51">
        <f>G89+G92</f>
        <v>0</v>
      </c>
      <c r="H87" s="51">
        <f>H89+H92+H88</f>
        <v>1023984.46</v>
      </c>
      <c r="I87" s="31"/>
    </row>
    <row r="88" spans="1:9" ht="23.25" x14ac:dyDescent="0.25">
      <c r="A88" s="52"/>
      <c r="B88" s="89" t="s">
        <v>255</v>
      </c>
      <c r="C88" s="90" t="s">
        <v>256</v>
      </c>
      <c r="D88" s="91"/>
      <c r="E88" s="92"/>
      <c r="F88" s="93">
        <v>500000</v>
      </c>
      <c r="G88" s="93"/>
      <c r="H88" s="93">
        <v>868451.2</v>
      </c>
      <c r="I88" s="31"/>
    </row>
    <row r="89" spans="1:9" x14ac:dyDescent="0.25">
      <c r="A89" s="58" t="s">
        <v>9</v>
      </c>
      <c r="B89" s="53" t="s">
        <v>188</v>
      </c>
      <c r="C89" s="66" t="s">
        <v>189</v>
      </c>
      <c r="D89" s="76"/>
      <c r="E89" s="56">
        <f>E90</f>
        <v>0</v>
      </c>
      <c r="F89" s="57">
        <f>F90</f>
        <v>0</v>
      </c>
      <c r="G89" s="57">
        <f>G90</f>
        <v>0</v>
      </c>
      <c r="H89" s="57">
        <f>H90</f>
        <v>0</v>
      </c>
      <c r="I89" s="31"/>
    </row>
    <row r="90" spans="1:9" ht="23.25" x14ac:dyDescent="0.25">
      <c r="A90" s="58" t="s">
        <v>9</v>
      </c>
      <c r="B90" s="59" t="s">
        <v>190</v>
      </c>
      <c r="C90" s="78" t="s">
        <v>191</v>
      </c>
      <c r="D90" s="43"/>
      <c r="E90" s="44"/>
      <c r="F90" s="79"/>
      <c r="G90" s="79"/>
      <c r="H90" s="63">
        <f>H91</f>
        <v>0</v>
      </c>
      <c r="I90" s="31"/>
    </row>
    <row r="91" spans="1:9" ht="23.25" x14ac:dyDescent="0.25">
      <c r="A91" s="52" t="s">
        <v>9</v>
      </c>
      <c r="B91" s="59" t="s">
        <v>214</v>
      </c>
      <c r="C91" s="78" t="s">
        <v>191</v>
      </c>
      <c r="D91" s="43"/>
      <c r="E91" s="44"/>
      <c r="F91" s="79"/>
      <c r="G91" s="79"/>
      <c r="H91" s="94"/>
      <c r="I91" s="31"/>
    </row>
    <row r="92" spans="1:9" x14ac:dyDescent="0.25">
      <c r="A92" s="58" t="s">
        <v>9</v>
      </c>
      <c r="B92" s="53" t="s">
        <v>126</v>
      </c>
      <c r="C92" s="54" t="s">
        <v>125</v>
      </c>
      <c r="D92" s="55" t="s">
        <v>9</v>
      </c>
      <c r="E92" s="56">
        <f>E93</f>
        <v>0</v>
      </c>
      <c r="F92" s="57">
        <f>F93</f>
        <v>175000</v>
      </c>
      <c r="G92" s="57">
        <f>G93</f>
        <v>0</v>
      </c>
      <c r="H92" s="57">
        <f>H93</f>
        <v>155533.26</v>
      </c>
      <c r="I92" s="31"/>
    </row>
    <row r="93" spans="1:9" x14ac:dyDescent="0.25">
      <c r="A93" s="58" t="s">
        <v>9</v>
      </c>
      <c r="B93" s="59" t="s">
        <v>128</v>
      </c>
      <c r="C93" s="60" t="s">
        <v>127</v>
      </c>
      <c r="D93" s="61" t="s">
        <v>9</v>
      </c>
      <c r="E93" s="62">
        <f>E94+E95+E96</f>
        <v>0</v>
      </c>
      <c r="F93" s="68">
        <f>F94+F95+F96</f>
        <v>175000</v>
      </c>
      <c r="G93" s="68">
        <f>G94+G95+G96</f>
        <v>0</v>
      </c>
      <c r="H93" s="68">
        <f>H94+H95+H96</f>
        <v>155533.26</v>
      </c>
      <c r="I93" s="31"/>
    </row>
    <row r="94" spans="1:9" ht="23.25" x14ac:dyDescent="0.25">
      <c r="A94" s="58" t="s">
        <v>9</v>
      </c>
      <c r="B94" s="59" t="s">
        <v>129</v>
      </c>
      <c r="C94" s="60" t="s">
        <v>209</v>
      </c>
      <c r="D94" s="61" t="s">
        <v>9</v>
      </c>
      <c r="E94" s="62"/>
      <c r="F94" s="63">
        <v>0</v>
      </c>
      <c r="G94" s="63"/>
      <c r="H94" s="63"/>
      <c r="I94" s="31"/>
    </row>
    <row r="95" spans="1:9" ht="23.25" x14ac:dyDescent="0.25">
      <c r="A95" s="58" t="s">
        <v>9</v>
      </c>
      <c r="B95" s="59" t="s">
        <v>130</v>
      </c>
      <c r="C95" s="60" t="s">
        <v>210</v>
      </c>
      <c r="D95" s="61" t="s">
        <v>9</v>
      </c>
      <c r="E95" s="62"/>
      <c r="F95" s="63">
        <f>50000</f>
        <v>50000</v>
      </c>
      <c r="G95" s="63"/>
      <c r="H95" s="63">
        <v>26418</v>
      </c>
      <c r="I95" s="31"/>
    </row>
    <row r="96" spans="1:9" ht="22.5" customHeight="1" x14ac:dyDescent="0.25">
      <c r="A96" s="40" t="s">
        <v>9</v>
      </c>
      <c r="B96" s="59" t="s">
        <v>131</v>
      </c>
      <c r="C96" s="60" t="s">
        <v>211</v>
      </c>
      <c r="D96" s="61" t="s">
        <v>9</v>
      </c>
      <c r="E96" s="62"/>
      <c r="F96" s="63">
        <f>125000</f>
        <v>125000</v>
      </c>
      <c r="G96" s="63"/>
      <c r="H96" s="63">
        <v>129115.26</v>
      </c>
      <c r="I96" s="31"/>
    </row>
    <row r="97" spans="1:9" ht="27.75" customHeight="1" x14ac:dyDescent="0.25">
      <c r="A97" s="40" t="s">
        <v>9</v>
      </c>
      <c r="B97" s="41" t="s">
        <v>133</v>
      </c>
      <c r="C97" s="42" t="s">
        <v>132</v>
      </c>
      <c r="D97" s="43" t="s">
        <v>9</v>
      </c>
      <c r="E97" s="44">
        <f>E98+E132+E138</f>
        <v>10628942.300000001</v>
      </c>
      <c r="F97" s="45">
        <f>F98+F132+F138</f>
        <v>47823642.299999997</v>
      </c>
      <c r="G97" s="45">
        <f t="shared" ref="G97" si="8">G98+G132+G138</f>
        <v>2970085.73</v>
      </c>
      <c r="H97" s="45">
        <f>H98+H132+H138+H136</f>
        <v>33004766.130000003</v>
      </c>
      <c r="I97" s="31"/>
    </row>
    <row r="98" spans="1:9" ht="27" customHeight="1" x14ac:dyDescent="0.25">
      <c r="A98" s="40" t="s">
        <v>9</v>
      </c>
      <c r="B98" s="41" t="s">
        <v>135</v>
      </c>
      <c r="C98" s="42" t="s">
        <v>134</v>
      </c>
      <c r="D98" s="43" t="s">
        <v>9</v>
      </c>
      <c r="E98" s="44">
        <f>E99+E104+E116+E119</f>
        <v>10628942.300000001</v>
      </c>
      <c r="F98" s="45">
        <f>F99+F104+F116+F119</f>
        <v>47254642.299999997</v>
      </c>
      <c r="G98" s="45">
        <f>G99+G104+G116+G119</f>
        <v>2970085.73</v>
      </c>
      <c r="H98" s="45">
        <f>H99+H104+H116+H119+H111</f>
        <v>32883024.530000001</v>
      </c>
      <c r="I98" s="31"/>
    </row>
    <row r="99" spans="1:9" ht="23.25" x14ac:dyDescent="0.25">
      <c r="A99" s="58" t="s">
        <v>9</v>
      </c>
      <c r="B99" s="41" t="s">
        <v>187</v>
      </c>
      <c r="C99" s="42" t="s">
        <v>136</v>
      </c>
      <c r="D99" s="43" t="s">
        <v>9</v>
      </c>
      <c r="E99" s="44">
        <f>E100+E102</f>
        <v>872000</v>
      </c>
      <c r="F99" s="45">
        <f t="shared" ref="F99:H99" si="9">F100+F102</f>
        <v>872000</v>
      </c>
      <c r="G99" s="45">
        <f t="shared" si="9"/>
        <v>727000</v>
      </c>
      <c r="H99" s="45">
        <f t="shared" si="9"/>
        <v>727000</v>
      </c>
      <c r="I99" s="31"/>
    </row>
    <row r="100" spans="1:9" x14ac:dyDescent="0.25">
      <c r="A100" s="58" t="s">
        <v>9</v>
      </c>
      <c r="B100" s="59" t="s">
        <v>186</v>
      </c>
      <c r="C100" s="60" t="s">
        <v>137</v>
      </c>
      <c r="D100" s="61" t="s">
        <v>9</v>
      </c>
      <c r="E100" s="62">
        <f>E101</f>
        <v>872000</v>
      </c>
      <c r="F100" s="68">
        <f t="shared" ref="F100:H100" si="10">F101</f>
        <v>872000</v>
      </c>
      <c r="G100" s="68">
        <f t="shared" si="10"/>
        <v>727000</v>
      </c>
      <c r="H100" s="68">
        <f t="shared" si="10"/>
        <v>727000</v>
      </c>
      <c r="I100" s="31"/>
    </row>
    <row r="101" spans="1:9" ht="23.25" x14ac:dyDescent="0.25">
      <c r="A101" s="58" t="s">
        <v>9</v>
      </c>
      <c r="B101" s="59" t="s">
        <v>185</v>
      </c>
      <c r="C101" s="60" t="s">
        <v>138</v>
      </c>
      <c r="D101" s="61" t="s">
        <v>9</v>
      </c>
      <c r="E101" s="62">
        <f>F101</f>
        <v>872000</v>
      </c>
      <c r="F101" s="63">
        <v>872000</v>
      </c>
      <c r="G101" s="63">
        <f>H101</f>
        <v>727000</v>
      </c>
      <c r="H101" s="63">
        <v>727000</v>
      </c>
      <c r="I101" s="31"/>
    </row>
    <row r="102" spans="1:9" ht="25.5" customHeight="1" x14ac:dyDescent="0.25">
      <c r="A102" s="58" t="s">
        <v>9</v>
      </c>
      <c r="B102" s="87" t="s">
        <v>236</v>
      </c>
      <c r="C102" s="60" t="s">
        <v>234</v>
      </c>
      <c r="D102" s="61" t="s">
        <v>9</v>
      </c>
      <c r="E102" s="62">
        <f>E103</f>
        <v>0</v>
      </c>
      <c r="F102" s="68">
        <f>F103</f>
        <v>0</v>
      </c>
      <c r="G102" s="68">
        <f t="shared" ref="G102:H102" si="11">G103</f>
        <v>0</v>
      </c>
      <c r="H102" s="68">
        <f t="shared" si="11"/>
        <v>0</v>
      </c>
      <c r="I102" s="31"/>
    </row>
    <row r="103" spans="1:9" ht="28.5" customHeight="1" x14ac:dyDescent="0.25">
      <c r="A103" s="40" t="s">
        <v>9</v>
      </c>
      <c r="B103" s="87" t="s">
        <v>237</v>
      </c>
      <c r="C103" s="60" t="s">
        <v>235</v>
      </c>
      <c r="D103" s="61" t="s">
        <v>9</v>
      </c>
      <c r="E103" s="62"/>
      <c r="F103" s="63"/>
      <c r="G103" s="63"/>
      <c r="H103" s="63"/>
      <c r="I103" s="31"/>
    </row>
    <row r="104" spans="1:9" ht="27" customHeight="1" x14ac:dyDescent="0.25">
      <c r="A104" s="58" t="s">
        <v>9</v>
      </c>
      <c r="B104" s="41" t="s">
        <v>184</v>
      </c>
      <c r="C104" s="42" t="s">
        <v>139</v>
      </c>
      <c r="D104" s="43" t="s">
        <v>9</v>
      </c>
      <c r="E104" s="44">
        <f>E1181+E109</f>
        <v>0</v>
      </c>
      <c r="F104" s="45">
        <f>F111+F107+F109+F105</f>
        <v>36178100</v>
      </c>
      <c r="G104" s="45">
        <f>G1181+G109</f>
        <v>0</v>
      </c>
      <c r="H104" s="45">
        <f>H1181+H109+H107</f>
        <v>17762114.93</v>
      </c>
      <c r="I104" s="31"/>
    </row>
    <row r="105" spans="1:9" ht="56.25" customHeight="1" x14ac:dyDescent="0.25">
      <c r="A105" s="58" t="s">
        <v>9</v>
      </c>
      <c r="B105" s="59" t="s">
        <v>183</v>
      </c>
      <c r="C105" s="60" t="s">
        <v>140</v>
      </c>
      <c r="D105" s="61" t="s">
        <v>9</v>
      </c>
      <c r="E105" s="62">
        <f>E106</f>
        <v>0</v>
      </c>
      <c r="F105" s="68">
        <f t="shared" ref="F105:H105" si="12">F106</f>
        <v>0</v>
      </c>
      <c r="G105" s="68">
        <f t="shared" si="12"/>
        <v>0</v>
      </c>
      <c r="H105" s="68">
        <f t="shared" si="12"/>
        <v>0</v>
      </c>
      <c r="I105" s="31"/>
    </row>
    <row r="106" spans="1:9" ht="56.25" customHeight="1" x14ac:dyDescent="0.25">
      <c r="A106" s="58"/>
      <c r="B106" s="59" t="s">
        <v>182</v>
      </c>
      <c r="C106" s="60" t="s">
        <v>141</v>
      </c>
      <c r="D106" s="61" t="s">
        <v>9</v>
      </c>
      <c r="E106" s="62"/>
      <c r="F106" s="63"/>
      <c r="G106" s="63"/>
      <c r="H106" s="63"/>
      <c r="I106" s="31"/>
    </row>
    <row r="107" spans="1:9" ht="68.25" customHeight="1" x14ac:dyDescent="0.25">
      <c r="A107" s="58"/>
      <c r="B107" s="59" t="s">
        <v>245</v>
      </c>
      <c r="C107" s="60" t="s">
        <v>247</v>
      </c>
      <c r="D107" s="61"/>
      <c r="E107" s="62"/>
      <c r="F107" s="63">
        <f>F108</f>
        <v>22660700</v>
      </c>
      <c r="G107" s="63"/>
      <c r="H107" s="63">
        <f>H108</f>
        <v>17762114.93</v>
      </c>
      <c r="I107" s="31"/>
    </row>
    <row r="108" spans="1:9" ht="34.5" customHeight="1" x14ac:dyDescent="0.25">
      <c r="A108" s="58" t="s">
        <v>9</v>
      </c>
      <c r="B108" s="59" t="s">
        <v>246</v>
      </c>
      <c r="C108" s="60" t="s">
        <v>247</v>
      </c>
      <c r="D108" s="61"/>
      <c r="E108" s="62"/>
      <c r="F108" s="63">
        <f>16800300+5860400</f>
        <v>22660700</v>
      </c>
      <c r="G108" s="63"/>
      <c r="H108" s="63">
        <v>17762114.93</v>
      </c>
      <c r="I108" s="31"/>
    </row>
    <row r="109" spans="1:9" ht="34.5" x14ac:dyDescent="0.25">
      <c r="A109" s="58" t="s">
        <v>9</v>
      </c>
      <c r="B109" s="59" t="s">
        <v>181</v>
      </c>
      <c r="C109" s="60" t="s">
        <v>142</v>
      </c>
      <c r="D109" s="61" t="s">
        <v>9</v>
      </c>
      <c r="E109" s="62">
        <f>E110</f>
        <v>0</v>
      </c>
      <c r="F109" s="68">
        <f t="shared" ref="F109:H109" si="13">F110</f>
        <v>8367400</v>
      </c>
      <c r="G109" s="68">
        <f t="shared" si="13"/>
        <v>0</v>
      </c>
      <c r="H109" s="68">
        <f t="shared" si="13"/>
        <v>0</v>
      </c>
      <c r="I109" s="31"/>
    </row>
    <row r="110" spans="1:9" ht="45.75" x14ac:dyDescent="0.25">
      <c r="A110" s="40" t="s">
        <v>9</v>
      </c>
      <c r="B110" s="59" t="s">
        <v>180</v>
      </c>
      <c r="C110" s="60" t="s">
        <v>143</v>
      </c>
      <c r="D110" s="61" t="s">
        <v>9</v>
      </c>
      <c r="E110" s="62"/>
      <c r="F110" s="63">
        <v>8367400</v>
      </c>
      <c r="G110" s="63"/>
      <c r="H110" s="63"/>
      <c r="I110" s="31"/>
    </row>
    <row r="111" spans="1:9" x14ac:dyDescent="0.25">
      <c r="A111" s="58" t="s">
        <v>9</v>
      </c>
      <c r="B111" s="41" t="s">
        <v>184</v>
      </c>
      <c r="C111" s="42" t="s">
        <v>207</v>
      </c>
      <c r="D111" s="43" t="s">
        <v>9</v>
      </c>
      <c r="E111" s="44">
        <f>E112</f>
        <v>0</v>
      </c>
      <c r="F111" s="45">
        <f>F112</f>
        <v>5150000</v>
      </c>
      <c r="G111" s="45">
        <f t="shared" ref="G111:H111" si="14">G112</f>
        <v>0</v>
      </c>
      <c r="H111" s="45">
        <f t="shared" si="14"/>
        <v>5150000</v>
      </c>
      <c r="I111" s="31"/>
    </row>
    <row r="112" spans="1:9" x14ac:dyDescent="0.25">
      <c r="A112" s="58" t="s">
        <v>9</v>
      </c>
      <c r="B112" s="59" t="s">
        <v>204</v>
      </c>
      <c r="C112" s="60" t="s">
        <v>206</v>
      </c>
      <c r="D112" s="61" t="s">
        <v>9</v>
      </c>
      <c r="E112" s="62">
        <f>E113</f>
        <v>0</v>
      </c>
      <c r="F112" s="68">
        <f t="shared" ref="F112:H112" si="15">F113</f>
        <v>5150000</v>
      </c>
      <c r="G112" s="68">
        <f t="shared" si="15"/>
        <v>0</v>
      </c>
      <c r="H112" s="68">
        <f t="shared" si="15"/>
        <v>5150000</v>
      </c>
      <c r="I112" s="31"/>
    </row>
    <row r="113" spans="1:9" ht="34.5" x14ac:dyDescent="0.25">
      <c r="A113" s="58"/>
      <c r="B113" s="59" t="s">
        <v>205</v>
      </c>
      <c r="C113" s="60" t="s">
        <v>208</v>
      </c>
      <c r="D113" s="61" t="s">
        <v>9</v>
      </c>
      <c r="E113" s="62"/>
      <c r="F113" s="68">
        <f>F114+F115</f>
        <v>5150000</v>
      </c>
      <c r="G113" s="68"/>
      <c r="H113" s="74">
        <f>H114+H115</f>
        <v>5150000</v>
      </c>
      <c r="I113" s="31"/>
    </row>
    <row r="114" spans="1:9" x14ac:dyDescent="0.25">
      <c r="A114" s="58"/>
      <c r="B114" s="59"/>
      <c r="C114" s="60" t="s">
        <v>248</v>
      </c>
      <c r="D114" s="61"/>
      <c r="E114" s="62"/>
      <c r="F114" s="68">
        <f>3000000</f>
        <v>3000000</v>
      </c>
      <c r="G114" s="68"/>
      <c r="H114" s="74">
        <v>3000000</v>
      </c>
      <c r="I114" s="31"/>
    </row>
    <row r="115" spans="1:9" x14ac:dyDescent="0.25">
      <c r="A115" s="40" t="s">
        <v>9</v>
      </c>
      <c r="B115" s="59"/>
      <c r="C115" s="60" t="s">
        <v>249</v>
      </c>
      <c r="D115" s="61"/>
      <c r="E115" s="62"/>
      <c r="F115" s="68">
        <v>2150000</v>
      </c>
      <c r="G115" s="68"/>
      <c r="H115" s="74">
        <v>2150000</v>
      </c>
      <c r="I115" s="31"/>
    </row>
    <row r="116" spans="1:9" ht="23.25" x14ac:dyDescent="0.25">
      <c r="A116" s="58" t="s">
        <v>9</v>
      </c>
      <c r="B116" s="41" t="s">
        <v>179</v>
      </c>
      <c r="C116" s="42" t="s">
        <v>144</v>
      </c>
      <c r="D116" s="43" t="s">
        <v>9</v>
      </c>
      <c r="E116" s="44">
        <f>E117</f>
        <v>0</v>
      </c>
      <c r="F116" s="45">
        <f t="shared" ref="F116:H116" si="16">F117</f>
        <v>247600</v>
      </c>
      <c r="G116" s="45">
        <f t="shared" si="16"/>
        <v>0</v>
      </c>
      <c r="H116" s="45">
        <f t="shared" si="16"/>
        <v>184305.18</v>
      </c>
      <c r="I116" s="31"/>
    </row>
    <row r="117" spans="1:9" ht="23.25" x14ac:dyDescent="0.25">
      <c r="A117" s="58" t="s">
        <v>9</v>
      </c>
      <c r="B117" s="59" t="s">
        <v>178</v>
      </c>
      <c r="C117" s="60" t="s">
        <v>145</v>
      </c>
      <c r="D117" s="61" t="s">
        <v>9</v>
      </c>
      <c r="E117" s="62">
        <f>E118</f>
        <v>0</v>
      </c>
      <c r="F117" s="68">
        <f t="shared" ref="F117:H117" si="17">F118</f>
        <v>247600</v>
      </c>
      <c r="G117" s="68">
        <f t="shared" si="17"/>
        <v>0</v>
      </c>
      <c r="H117" s="68">
        <f t="shared" si="17"/>
        <v>184305.18</v>
      </c>
      <c r="I117" s="31"/>
    </row>
    <row r="118" spans="1:9" ht="23.25" customHeight="1" x14ac:dyDescent="0.25">
      <c r="A118" s="40" t="s">
        <v>9</v>
      </c>
      <c r="B118" s="59" t="s">
        <v>177</v>
      </c>
      <c r="C118" s="60" t="s">
        <v>146</v>
      </c>
      <c r="D118" s="61" t="s">
        <v>9</v>
      </c>
      <c r="E118" s="62"/>
      <c r="F118" s="63">
        <f>233800+13800</f>
        <v>247600</v>
      </c>
      <c r="G118" s="63"/>
      <c r="H118" s="63">
        <v>184305.18</v>
      </c>
      <c r="I118" s="31"/>
    </row>
    <row r="119" spans="1:9" x14ac:dyDescent="0.25">
      <c r="A119" s="58" t="s">
        <v>9</v>
      </c>
      <c r="B119" s="41" t="s">
        <v>176</v>
      </c>
      <c r="C119" s="42" t="s">
        <v>147</v>
      </c>
      <c r="D119" s="43" t="s">
        <v>9</v>
      </c>
      <c r="E119" s="44">
        <f>E120+E123+E122</f>
        <v>9756942.3000000007</v>
      </c>
      <c r="F119" s="45">
        <f>F120+F123+F122</f>
        <v>9956942.3000000007</v>
      </c>
      <c r="G119" s="45">
        <f>G120+G123+G122</f>
        <v>2243085.73</v>
      </c>
      <c r="H119" s="45">
        <f>H120+H123+H122</f>
        <v>9059604.4199999999</v>
      </c>
      <c r="I119" s="31"/>
    </row>
    <row r="120" spans="1:9" ht="34.5" x14ac:dyDescent="0.25">
      <c r="A120" s="58" t="s">
        <v>9</v>
      </c>
      <c r="B120" s="59" t="s">
        <v>175</v>
      </c>
      <c r="C120" s="60" t="s">
        <v>148</v>
      </c>
      <c r="D120" s="61" t="s">
        <v>9</v>
      </c>
      <c r="E120" s="62">
        <f>E121</f>
        <v>0</v>
      </c>
      <c r="F120" s="68">
        <f t="shared" ref="F120:G120" si="18">F121</f>
        <v>0</v>
      </c>
      <c r="G120" s="68">
        <f t="shared" si="18"/>
        <v>0</v>
      </c>
      <c r="H120" s="68">
        <f>H121</f>
        <v>0</v>
      </c>
      <c r="I120" s="31"/>
    </row>
    <row r="121" spans="1:9" ht="49.5" customHeight="1" x14ac:dyDescent="0.25">
      <c r="A121" s="58"/>
      <c r="B121" s="59" t="s">
        <v>174</v>
      </c>
      <c r="C121" s="60" t="s">
        <v>149</v>
      </c>
      <c r="D121" s="61" t="s">
        <v>9</v>
      </c>
      <c r="E121" s="62">
        <f>F121</f>
        <v>0</v>
      </c>
      <c r="F121" s="63">
        <f>0</f>
        <v>0</v>
      </c>
      <c r="G121" s="63">
        <f>H121</f>
        <v>0</v>
      </c>
      <c r="H121" s="63">
        <f>0</f>
        <v>0</v>
      </c>
      <c r="I121" s="31"/>
    </row>
    <row r="122" spans="1:9" ht="57" x14ac:dyDescent="0.25">
      <c r="A122" s="58" t="s">
        <v>9</v>
      </c>
      <c r="B122" s="59" t="s">
        <v>212</v>
      </c>
      <c r="C122" s="60" t="s">
        <v>213</v>
      </c>
      <c r="D122" s="61"/>
      <c r="E122" s="62">
        <f>F122</f>
        <v>0</v>
      </c>
      <c r="F122" s="63">
        <f>0</f>
        <v>0</v>
      </c>
      <c r="G122" s="63">
        <f>H122</f>
        <v>0</v>
      </c>
      <c r="H122" s="63">
        <f>0</f>
        <v>0</v>
      </c>
      <c r="I122" s="31"/>
    </row>
    <row r="123" spans="1:9" x14ac:dyDescent="0.25">
      <c r="A123" s="58" t="s">
        <v>9</v>
      </c>
      <c r="B123" s="59" t="s">
        <v>173</v>
      </c>
      <c r="C123" s="60" t="s">
        <v>150</v>
      </c>
      <c r="D123" s="61" t="s">
        <v>9</v>
      </c>
      <c r="E123" s="62">
        <f>E124</f>
        <v>9756942.3000000007</v>
      </c>
      <c r="F123" s="68">
        <f t="shared" ref="F123:H123" si="19">F124</f>
        <v>9956942.3000000007</v>
      </c>
      <c r="G123" s="68">
        <f>G124</f>
        <v>2243085.73</v>
      </c>
      <c r="H123" s="68">
        <f t="shared" si="19"/>
        <v>9059604.4199999999</v>
      </c>
      <c r="I123" s="31"/>
    </row>
    <row r="124" spans="1:9" ht="22.5" customHeight="1" x14ac:dyDescent="0.25">
      <c r="A124" s="58"/>
      <c r="B124" s="59" t="s">
        <v>172</v>
      </c>
      <c r="C124" s="60" t="s">
        <v>151</v>
      </c>
      <c r="D124" s="61" t="s">
        <v>9</v>
      </c>
      <c r="E124" s="62">
        <f>E125+E127+E129+E130+E131</f>
        <v>9756942.3000000007</v>
      </c>
      <c r="F124" s="68">
        <f>F125+F126+F127+F128+F131+F129+F130</f>
        <v>9956942.3000000007</v>
      </c>
      <c r="G124" s="68">
        <f>G125+G131+G126+G127+G128+G129+G130</f>
        <v>2243085.73</v>
      </c>
      <c r="H124" s="68">
        <f>H125+H127+H126+H131+H128+H129+H130</f>
        <v>9059604.4199999999</v>
      </c>
      <c r="I124" s="31"/>
    </row>
    <row r="125" spans="1:9" ht="26.25" customHeight="1" x14ac:dyDescent="0.25">
      <c r="A125" s="58"/>
      <c r="B125" s="59"/>
      <c r="C125" s="60" t="s">
        <v>203</v>
      </c>
      <c r="D125" s="61"/>
      <c r="E125" s="62">
        <f t="shared" ref="E125:E131" si="20">F125</f>
        <v>15389.59</v>
      </c>
      <c r="F125" s="63">
        <f>13890+1499.59</f>
        <v>15389.59</v>
      </c>
      <c r="G125" s="63">
        <f>H125</f>
        <v>15389.59</v>
      </c>
      <c r="H125" s="63">
        <v>15389.59</v>
      </c>
      <c r="I125" s="31"/>
    </row>
    <row r="126" spans="1:9" ht="21" customHeight="1" x14ac:dyDescent="0.25">
      <c r="A126" s="58"/>
      <c r="B126" s="59"/>
      <c r="C126" s="60" t="s">
        <v>251</v>
      </c>
      <c r="D126" s="61"/>
      <c r="E126" s="62"/>
      <c r="F126" s="63">
        <v>200000</v>
      </c>
      <c r="G126" s="63"/>
      <c r="H126" s="63">
        <v>200000</v>
      </c>
      <c r="I126" s="31"/>
    </row>
    <row r="127" spans="1:9" ht="18" customHeight="1" x14ac:dyDescent="0.25">
      <c r="A127" s="58"/>
      <c r="B127" s="59"/>
      <c r="C127" s="60" t="s">
        <v>215</v>
      </c>
      <c r="D127" s="61"/>
      <c r="E127" s="62">
        <f>F127</f>
        <v>197334.02</v>
      </c>
      <c r="F127" s="63">
        <v>197334.02</v>
      </c>
      <c r="G127" s="63">
        <f t="shared" ref="G127" si="21">H127</f>
        <v>197334.02</v>
      </c>
      <c r="H127" s="63">
        <v>197334.02</v>
      </c>
      <c r="I127" s="31"/>
    </row>
    <row r="128" spans="1:9" ht="20.25" hidden="1" customHeight="1" x14ac:dyDescent="0.25">
      <c r="A128" s="58"/>
      <c r="B128" s="59"/>
      <c r="C128" s="60" t="s">
        <v>244</v>
      </c>
      <c r="D128" s="61"/>
      <c r="E128" s="88"/>
      <c r="F128" s="63"/>
      <c r="G128" s="63">
        <f>H128</f>
        <v>0</v>
      </c>
      <c r="H128" s="63"/>
      <c r="I128" s="31"/>
    </row>
    <row r="129" spans="1:9" ht="20.25" customHeight="1" x14ac:dyDescent="0.25">
      <c r="A129" s="58"/>
      <c r="B129" s="59"/>
      <c r="C129" s="60" t="s">
        <v>254</v>
      </c>
      <c r="D129" s="61"/>
      <c r="E129" s="62">
        <f>F129</f>
        <v>2827700</v>
      </c>
      <c r="F129" s="63">
        <v>2827700</v>
      </c>
      <c r="G129" s="63">
        <f>H129</f>
        <v>1930362.12</v>
      </c>
      <c r="H129" s="63">
        <v>1930362.12</v>
      </c>
      <c r="I129" s="31"/>
    </row>
    <row r="130" spans="1:9" ht="26.25" customHeight="1" x14ac:dyDescent="0.25">
      <c r="A130" s="58"/>
      <c r="B130" s="59"/>
      <c r="C130" s="60" t="s">
        <v>238</v>
      </c>
      <c r="D130" s="85"/>
      <c r="E130" s="62">
        <f>F130</f>
        <v>6616518.6900000004</v>
      </c>
      <c r="F130" s="63">
        <f>6616518.69</f>
        <v>6616518.6900000004</v>
      </c>
      <c r="G130" s="63">
        <v>0</v>
      </c>
      <c r="H130" s="63">
        <v>6616518.6900000004</v>
      </c>
      <c r="I130" s="31"/>
    </row>
    <row r="131" spans="1:9" ht="15" customHeight="1" x14ac:dyDescent="0.25">
      <c r="A131" s="46" t="s">
        <v>9</v>
      </c>
      <c r="B131" s="59"/>
      <c r="C131" s="60" t="s">
        <v>253</v>
      </c>
      <c r="D131" s="61"/>
      <c r="E131" s="62">
        <f t="shared" si="20"/>
        <v>100000</v>
      </c>
      <c r="F131" s="63">
        <f>100000</f>
        <v>100000</v>
      </c>
      <c r="G131" s="63">
        <f>H131</f>
        <v>100000</v>
      </c>
      <c r="H131" s="63">
        <v>100000</v>
      </c>
      <c r="I131" s="31"/>
    </row>
    <row r="132" spans="1:9" x14ac:dyDescent="0.25">
      <c r="A132" s="52" t="s">
        <v>9</v>
      </c>
      <c r="B132" s="47" t="s">
        <v>153</v>
      </c>
      <c r="C132" s="48" t="s">
        <v>152</v>
      </c>
      <c r="D132" s="49" t="s">
        <v>9</v>
      </c>
      <c r="E132" s="50">
        <f>E133</f>
        <v>0</v>
      </c>
      <c r="F132" s="51">
        <f t="shared" ref="F132:H132" si="22">F133</f>
        <v>569000</v>
      </c>
      <c r="G132" s="51">
        <f t="shared" si="22"/>
        <v>0</v>
      </c>
      <c r="H132" s="51">
        <f t="shared" si="22"/>
        <v>121741.6</v>
      </c>
      <c r="I132" s="31"/>
    </row>
    <row r="133" spans="1:9" ht="23.25" x14ac:dyDescent="0.25">
      <c r="A133" s="58" t="s">
        <v>9</v>
      </c>
      <c r="B133" s="53" t="s">
        <v>167</v>
      </c>
      <c r="C133" s="54" t="s">
        <v>154</v>
      </c>
      <c r="D133" s="55" t="s">
        <v>9</v>
      </c>
      <c r="E133" s="56">
        <f>E134+E135</f>
        <v>0</v>
      </c>
      <c r="F133" s="57">
        <f>F134+F135</f>
        <v>569000</v>
      </c>
      <c r="G133" s="57">
        <f>G134+G135</f>
        <v>0</v>
      </c>
      <c r="H133" s="57">
        <f>H134+H135</f>
        <v>121741.6</v>
      </c>
      <c r="I133" s="31"/>
    </row>
    <row r="134" spans="1:9" ht="34.5" x14ac:dyDescent="0.25">
      <c r="A134" s="58" t="s">
        <v>9</v>
      </c>
      <c r="B134" s="59" t="s">
        <v>168</v>
      </c>
      <c r="C134" s="60" t="s">
        <v>155</v>
      </c>
      <c r="D134" s="61" t="s">
        <v>9</v>
      </c>
      <c r="E134" s="62"/>
      <c r="F134" s="63">
        <v>69000</v>
      </c>
      <c r="G134" s="63"/>
      <c r="H134" s="63">
        <v>5241.6000000000004</v>
      </c>
      <c r="I134" s="31"/>
    </row>
    <row r="135" spans="1:9" ht="23.25" x14ac:dyDescent="0.25">
      <c r="A135" s="58"/>
      <c r="B135" s="59" t="s">
        <v>169</v>
      </c>
      <c r="C135" s="60" t="s">
        <v>154</v>
      </c>
      <c r="D135" s="61" t="s">
        <v>9</v>
      </c>
      <c r="E135" s="62"/>
      <c r="F135" s="63">
        <v>500000</v>
      </c>
      <c r="G135" s="63"/>
      <c r="H135" s="63">
        <v>116500</v>
      </c>
      <c r="I135" s="31"/>
    </row>
    <row r="136" spans="1:9" ht="24.75" customHeight="1" x14ac:dyDescent="0.25">
      <c r="A136" s="58"/>
      <c r="B136" s="47" t="s">
        <v>242</v>
      </c>
      <c r="C136" s="48" t="s">
        <v>243</v>
      </c>
      <c r="D136" s="61"/>
      <c r="E136" s="62"/>
      <c r="F136" s="63"/>
      <c r="G136" s="63"/>
      <c r="H136" s="63">
        <f>H137</f>
        <v>0</v>
      </c>
      <c r="I136" s="31"/>
    </row>
    <row r="137" spans="1:9" ht="23.25" x14ac:dyDescent="0.25">
      <c r="A137" s="40" t="s">
        <v>9</v>
      </c>
      <c r="B137" s="59" t="s">
        <v>241</v>
      </c>
      <c r="C137" s="60" t="s">
        <v>240</v>
      </c>
      <c r="D137" s="61"/>
      <c r="E137" s="62"/>
      <c r="F137" s="63"/>
      <c r="G137" s="63"/>
      <c r="H137" s="63">
        <v>0</v>
      </c>
      <c r="I137" s="31"/>
    </row>
    <row r="138" spans="1:9" ht="34.5" x14ac:dyDescent="0.25">
      <c r="A138" s="58" t="s">
        <v>9</v>
      </c>
      <c r="B138" s="41" t="s">
        <v>157</v>
      </c>
      <c r="C138" s="42" t="s">
        <v>156</v>
      </c>
      <c r="D138" s="43" t="s">
        <v>9</v>
      </c>
      <c r="E138" s="44">
        <f>E139+E140</f>
        <v>0</v>
      </c>
      <c r="F138" s="45">
        <f t="shared" ref="F138:H138" si="23">F139+F140</f>
        <v>0</v>
      </c>
      <c r="G138" s="45">
        <f t="shared" si="23"/>
        <v>0</v>
      </c>
      <c r="H138" s="45">
        <f t="shared" si="23"/>
        <v>0</v>
      </c>
      <c r="I138" s="31"/>
    </row>
    <row r="139" spans="1:9" ht="34.5" x14ac:dyDescent="0.25">
      <c r="A139" s="58" t="s">
        <v>9</v>
      </c>
      <c r="B139" s="59" t="s">
        <v>170</v>
      </c>
      <c r="C139" s="60" t="s">
        <v>158</v>
      </c>
      <c r="D139" s="61" t="s">
        <v>9</v>
      </c>
      <c r="E139" s="62"/>
      <c r="F139" s="63"/>
      <c r="G139" s="63"/>
      <c r="H139" s="63"/>
      <c r="I139" s="31"/>
    </row>
    <row r="140" spans="1:9" ht="15" customHeight="1" x14ac:dyDescent="0.25">
      <c r="B140" s="59" t="s">
        <v>171</v>
      </c>
      <c r="C140" s="60" t="s">
        <v>159</v>
      </c>
      <c r="D140" s="61" t="s">
        <v>9</v>
      </c>
      <c r="E140" s="62"/>
      <c r="F140" s="63"/>
      <c r="G140" s="63"/>
      <c r="H140" s="63">
        <v>0</v>
      </c>
      <c r="I140" s="80"/>
    </row>
    <row r="141" spans="1:9" x14ac:dyDescent="0.25">
      <c r="C141" s="80"/>
      <c r="D141" s="80"/>
      <c r="E141" s="80"/>
      <c r="F141" s="80"/>
      <c r="G141" s="80"/>
      <c r="H141" s="80"/>
    </row>
    <row r="142" spans="1:9" x14ac:dyDescent="0.25">
      <c r="B142" s="86" t="s">
        <v>230</v>
      </c>
      <c r="E142" s="86" t="s">
        <v>231</v>
      </c>
    </row>
    <row r="144" spans="1:9" x14ac:dyDescent="0.25">
      <c r="B144" s="86" t="s">
        <v>232</v>
      </c>
      <c r="E144" s="86" t="s">
        <v>233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2022-11-01T12:45:02Z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