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730" windowHeight="9225"/>
  </bookViews>
  <sheets>
    <sheet name="Доходы" sheetId="2" r:id="rId1"/>
  </sheets>
  <calcPr calcId="125725"/>
</workbook>
</file>

<file path=xl/calcChain.xml><?xml version="1.0" encoding="utf-8"?>
<calcChain xmlns="http://schemas.openxmlformats.org/spreadsheetml/2006/main">
  <c r="H37" i="2"/>
  <c r="H59"/>
  <c r="F112"/>
  <c r="F111"/>
  <c r="F105"/>
  <c r="F119"/>
  <c r="F123"/>
  <c r="F128"/>
  <c r="E128" s="1"/>
  <c r="F120"/>
  <c r="F93"/>
  <c r="F94"/>
  <c r="F82"/>
  <c r="F84"/>
  <c r="F73"/>
  <c r="F59"/>
  <c r="F54"/>
  <c r="F46"/>
  <c r="F39"/>
  <c r="F37"/>
  <c r="F34"/>
  <c r="F30"/>
  <c r="F21"/>
  <c r="F19"/>
  <c r="H134"/>
  <c r="H120"/>
  <c r="H119"/>
  <c r="G119" s="1"/>
  <c r="H20"/>
  <c r="F122"/>
  <c r="G126"/>
  <c r="G124"/>
  <c r="F20"/>
  <c r="H118"/>
  <c r="H18" l="1"/>
  <c r="G99"/>
  <c r="H91"/>
  <c r="F100"/>
  <c r="H74"/>
  <c r="E125"/>
  <c r="F79"/>
  <c r="F127"/>
  <c r="F129"/>
  <c r="F68"/>
  <c r="G127"/>
  <c r="H81" l="1"/>
  <c r="F81"/>
  <c r="H83" l="1"/>
  <c r="H80" s="1"/>
  <c r="H122" l="1"/>
  <c r="H17" l="1"/>
  <c r="E122" l="1"/>
  <c r="G129"/>
  <c r="H78"/>
  <c r="H77" s="1"/>
  <c r="F92"/>
  <c r="G78"/>
  <c r="G77" s="1"/>
  <c r="F78"/>
  <c r="F77" s="1"/>
  <c r="E78"/>
  <c r="E77" s="1"/>
  <c r="E119"/>
  <c r="E124"/>
  <c r="H29"/>
  <c r="G120"/>
  <c r="E127"/>
  <c r="F110"/>
  <c r="F109" s="1"/>
  <c r="F102" s="1"/>
  <c r="H111"/>
  <c r="G123"/>
  <c r="G122" s="1"/>
  <c r="G125"/>
  <c r="H88"/>
  <c r="E129"/>
  <c r="E120"/>
  <c r="E110"/>
  <c r="E109" s="1"/>
  <c r="E99"/>
  <c r="G121" l="1"/>
  <c r="E123"/>
  <c r="H69"/>
  <c r="G69"/>
  <c r="F69"/>
  <c r="E69"/>
  <c r="H131" l="1"/>
  <c r="G131"/>
  <c r="F131"/>
  <c r="E131"/>
  <c r="H87"/>
  <c r="G87"/>
  <c r="F87"/>
  <c r="E87"/>
  <c r="H90"/>
  <c r="G91"/>
  <c r="G90" s="1"/>
  <c r="F91"/>
  <c r="F90" s="1"/>
  <c r="F86" s="1"/>
  <c r="E91"/>
  <c r="E90" s="1"/>
  <c r="F83"/>
  <c r="F80" s="1"/>
  <c r="G84"/>
  <c r="G83" s="1"/>
  <c r="E84"/>
  <c r="E83" s="1"/>
  <c r="E72"/>
  <c r="G74"/>
  <c r="F74"/>
  <c r="E74"/>
  <c r="H72"/>
  <c r="H71" s="1"/>
  <c r="G72"/>
  <c r="G71" s="1"/>
  <c r="F72"/>
  <c r="F71" s="1"/>
  <c r="H67"/>
  <c r="G67"/>
  <c r="F67"/>
  <c r="F66" s="1"/>
  <c r="E67"/>
  <c r="E66" s="1"/>
  <c r="H64"/>
  <c r="G64"/>
  <c r="F64"/>
  <c r="E64"/>
  <c r="H61"/>
  <c r="H60" s="1"/>
  <c r="G61"/>
  <c r="G60" s="1"/>
  <c r="F61"/>
  <c r="F60" s="1"/>
  <c r="E61"/>
  <c r="E60" s="1"/>
  <c r="H58"/>
  <c r="H57" s="1"/>
  <c r="H56" s="1"/>
  <c r="G58"/>
  <c r="G57" s="1"/>
  <c r="G56" s="1"/>
  <c r="F58"/>
  <c r="F57" s="1"/>
  <c r="F56" s="1"/>
  <c r="E58"/>
  <c r="E57" s="1"/>
  <c r="E56" s="1"/>
  <c r="H45"/>
  <c r="H44" s="1"/>
  <c r="G45"/>
  <c r="F45"/>
  <c r="E45"/>
  <c r="H47"/>
  <c r="G47"/>
  <c r="F47"/>
  <c r="E47"/>
  <c r="H53"/>
  <c r="H52" s="1"/>
  <c r="G53"/>
  <c r="G52" s="1"/>
  <c r="F53"/>
  <c r="F52" s="1"/>
  <c r="E53"/>
  <c r="E52" s="1"/>
  <c r="H50"/>
  <c r="H49" s="1"/>
  <c r="G50"/>
  <c r="G49" s="1"/>
  <c r="F50"/>
  <c r="F49" s="1"/>
  <c r="E50"/>
  <c r="E49" s="1"/>
  <c r="H41"/>
  <c r="H40" s="1"/>
  <c r="G41"/>
  <c r="G40" s="1"/>
  <c r="F41"/>
  <c r="F40" s="1"/>
  <c r="E41"/>
  <c r="E40" s="1"/>
  <c r="E33"/>
  <c r="E38"/>
  <c r="E36"/>
  <c r="H38"/>
  <c r="G38"/>
  <c r="F38"/>
  <c r="H36"/>
  <c r="G36"/>
  <c r="F36"/>
  <c r="H33"/>
  <c r="G33"/>
  <c r="F33"/>
  <c r="E29"/>
  <c r="E28" s="1"/>
  <c r="H28"/>
  <c r="G29"/>
  <c r="G28" s="1"/>
  <c r="F29"/>
  <c r="F28" s="1"/>
  <c r="H23"/>
  <c r="G23"/>
  <c r="G22" s="1"/>
  <c r="F23"/>
  <c r="F22" s="1"/>
  <c r="E23"/>
  <c r="E22" s="1"/>
  <c r="G18"/>
  <c r="G17" s="1"/>
  <c r="F18"/>
  <c r="F17" s="1"/>
  <c r="E18"/>
  <c r="E17" s="1"/>
  <c r="E80" l="1"/>
  <c r="E82"/>
  <c r="E81" s="1"/>
  <c r="G80"/>
  <c r="G82"/>
  <c r="G81" s="1"/>
  <c r="H35"/>
  <c r="H32" s="1"/>
  <c r="H86"/>
  <c r="F55"/>
  <c r="H55"/>
  <c r="H22"/>
  <c r="H43"/>
  <c r="E76"/>
  <c r="G44"/>
  <c r="G43" s="1"/>
  <c r="E86"/>
  <c r="H76"/>
  <c r="E44"/>
  <c r="E43" s="1"/>
  <c r="E71"/>
  <c r="E63" s="1"/>
  <c r="G86"/>
  <c r="G35"/>
  <c r="G32" s="1"/>
  <c r="E35"/>
  <c r="E32" s="1"/>
  <c r="G76"/>
  <c r="H66"/>
  <c r="G66"/>
  <c r="G63" s="1"/>
  <c r="F44"/>
  <c r="F43" s="1"/>
  <c r="F76"/>
  <c r="F35"/>
  <c r="F32" s="1"/>
  <c r="F63"/>
  <c r="G55"/>
  <c r="E55"/>
  <c r="F98"/>
  <c r="G98"/>
  <c r="H98"/>
  <c r="E98"/>
  <c r="G100"/>
  <c r="H100"/>
  <c r="E100"/>
  <c r="F103"/>
  <c r="G103"/>
  <c r="H103"/>
  <c r="E103"/>
  <c r="F107"/>
  <c r="G107"/>
  <c r="G102" s="1"/>
  <c r="H107"/>
  <c r="H102" s="1"/>
  <c r="E107"/>
  <c r="E102" s="1"/>
  <c r="F115"/>
  <c r="F114" s="1"/>
  <c r="G115"/>
  <c r="G114" s="1"/>
  <c r="H115"/>
  <c r="H114" s="1"/>
  <c r="E115"/>
  <c r="E114" s="1"/>
  <c r="F118"/>
  <c r="G118"/>
  <c r="G117" s="1"/>
  <c r="E118"/>
  <c r="F121"/>
  <c r="H121"/>
  <c r="E121"/>
  <c r="F130"/>
  <c r="G130"/>
  <c r="H130"/>
  <c r="E130"/>
  <c r="F136"/>
  <c r="G136"/>
  <c r="H136"/>
  <c r="E136"/>
  <c r="H117" l="1"/>
  <c r="E117"/>
  <c r="H63"/>
  <c r="H16" s="1"/>
  <c r="F117"/>
  <c r="E16"/>
  <c r="G16"/>
  <c r="F16"/>
  <c r="H97"/>
  <c r="G97"/>
  <c r="G96" s="1"/>
  <c r="G95" s="1"/>
  <c r="E97"/>
  <c r="F97"/>
  <c r="H110"/>
  <c r="H109" s="1"/>
  <c r="G110"/>
  <c r="G109" s="1"/>
  <c r="G14" l="1"/>
  <c r="H96"/>
  <c r="F96"/>
  <c r="F95" s="1"/>
  <c r="F14" s="1"/>
  <c r="E96"/>
  <c r="E95" s="1"/>
  <c r="E14" s="1"/>
  <c r="H95" l="1"/>
  <c r="H14" s="1"/>
</calcChain>
</file>

<file path=xl/sharedStrings.xml><?xml version="1.0" encoding="utf-8"?>
<sst xmlns="http://schemas.openxmlformats.org/spreadsheetml/2006/main" count="469" uniqueCount="254">
  <si>
    <t>Семилукский муниципальный район</t>
  </si>
  <si>
    <t>Бюджет городских поселений</t>
  </si>
  <si>
    <t>Единица измерения:  руб.</t>
  </si>
  <si>
    <t xml:space="preserve"> Наименование показателя</t>
  </si>
  <si>
    <t>Код строки</t>
  </si>
  <si>
    <t>Код дохода по бюджетной классификации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</si>
  <si>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</si>
  <si>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</si>
  <si>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</si>
  <si>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</si>
  <si>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</si>
  <si>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</si>
  <si>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</si>
  <si>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000 1 00 00000 00 0000 000</t>
  </si>
  <si>
    <t xml:space="preserve">  НАЛОГИ НА ПРИБЫЛЬ, ДОХОДЫ</t>
  </si>
  <si>
    <t>000 1 01 00000 00 0000 000</t>
  </si>
  <si>
    <t xml:space="preserve">  Налог на доходы физических лиц</t>
  </si>
  <si>
    <t>000 1 01 02000 01 0000 110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</si>
  <si>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</si>
  <si>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</si>
  <si>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</si>
  <si>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</si>
  <si>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</si>
  <si>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</si>
  <si>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 xml:space="preserve">  НАЛОГИ НА ТОВАРЫ (РАБОТЫ, УСЛУГИ), РЕАЛИЗУЕМЫЕ НА ТЕРРИТОРИИ РОССИЙСКОЙ ФЕДЕРАЦИИ</t>
  </si>
  <si>
    <t>000 1 03 00000 00 0000 000</t>
  </si>
  <si>
    <t xml:space="preserve">  Акцизы по подакцизным товарам (продукции), производимым на территории Российской Федерации</t>
  </si>
  <si>
    <t>000 1 03 02000 01 0000 110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</si>
  <si>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</si>
  <si>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</si>
  <si>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</si>
  <si>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</si>
  <si>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</si>
  <si>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</si>
  <si>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</si>
  <si>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</si>
  <si>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 xml:space="preserve">  НАЛОГИ НА СОВОКУПНЫЙ ДОХОД</t>
  </si>
  <si>
    <t>000 1 05 00000 00 0000 000</t>
  </si>
  <si>
    <t xml:space="preserve">  Единый сельскохозяйственный налог</t>
  </si>
  <si>
    <t>000 1 05 03000 01 0000 110</t>
  </si>
  <si>
    <t>000 1 05 03010 01 0000 110</t>
  </si>
  <si>
    <t xml:space="preserve">  Единый сельскохозяйственный налог (за налоговые периоды, истекшие до 1 января 2011 года)</t>
  </si>
  <si>
    <t>000 1 05 03020 01 0000 110</t>
  </si>
  <si>
    <t xml:space="preserve">  НАЛОГИ НА ИМУЩЕСТВО</t>
  </si>
  <si>
    <t>000 1 06 00000 00 0000 000</t>
  </si>
  <si>
    <t xml:space="preserve">  Налог на имущество физических лиц</t>
  </si>
  <si>
    <t>000 1 06 01000 00 0000 110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</si>
  <si>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</si>
  <si>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000 1 06 01030 13 0000 110</t>
  </si>
  <si>
    <t xml:space="preserve">  Земельный налог</t>
  </si>
  <si>
    <t>000 1 06 06000 00 0000 110</t>
  </si>
  <si>
    <t xml:space="preserve">  Земельный налог с организаций</t>
  </si>
  <si>
    <t>000 1 06 06030 00 0000 110</t>
  </si>
  <si>
    <t xml:space="preserve">  Земельный налог с организаций, обладающих земельным участком, расположенным в границах городских поселений</t>
  </si>
  <si>
    <t>000 1 06 06033 13 0000 110</t>
  </si>
  <si>
    <t xml:space="preserve">  Земельный налог с физических лиц</t>
  </si>
  <si>
    <t>000 1 06 06040 00 0000 110</t>
  </si>
  <si>
    <t xml:space="preserve">  Земельный налог с физических лиц, обладающих земельным участком, расположенным в границах городских поселений</t>
  </si>
  <si>
    <t>000 1 06 06043 13 0000 110</t>
  </si>
  <si>
    <t xml:space="preserve">  ГОСУДАРСТВЕННАЯ ПОШЛИНА</t>
  </si>
  <si>
    <t>000 1 08 00000 00 0000 000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</si>
  <si>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</si>
  <si>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</si>
  <si>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</si>
  <si>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</si>
  <si>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  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</si>
  <si>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</si>
  <si>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</si>
  <si>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</si>
  <si>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</si>
  <si>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</si>
  <si>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</si>
  <si>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</si>
  <si>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</si>
  <si>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</si>
  <si>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</si>
  <si>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000 1 11 05025 13 0000 120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</si>
  <si>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</si>
  <si>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</si>
  <si>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</si>
  <si>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</si>
  <si>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 xml:space="preserve">  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</si>
  <si>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000 1 11 09045 13 0000 120</t>
  </si>
  <si>
    <t xml:space="preserve">  ДОХОДЫ ОТ ОКАЗАНИЯ ПЛАТНЫХ УСЛУГ (РАБОТ) И КОМПЕНСАЦИИ ЗАТРАТ ГОСУДАРСТВА</t>
  </si>
  <si>
    <t>000 1 13 00000 00 0000 000</t>
  </si>
  <si>
    <t xml:space="preserve">  Доходы от оказания платных услуг (работ)</t>
  </si>
  <si>
    <t>000 1 13 01000 00 0000 130</t>
  </si>
  <si>
    <t xml:space="preserve">  Прочие доходы от оказания платных услуг (работ)</t>
  </si>
  <si>
    <t>000 1 13 01990 00 0000 130</t>
  </si>
  <si>
    <t xml:space="preserve">  Прочие доходы от оказания платных услуг (работ) получателями средств бюджетов городских поселений</t>
  </si>
  <si>
    <t>000 1 13 01995 13 0000 130</t>
  </si>
  <si>
    <t>000 1 13 01995 13 0001 130</t>
  </si>
  <si>
    <t xml:space="preserve">  Доходы от компенсации затрат государства</t>
  </si>
  <si>
    <t>000 1 13 02000 00 0000 130</t>
  </si>
  <si>
    <t xml:space="preserve">  Прочие доходы от компенсации затрат государства</t>
  </si>
  <si>
    <t>000 1 13 02990 00 0000 130</t>
  </si>
  <si>
    <t xml:space="preserve">  Прочие доходы от компенсации затрат бюджетов городских поселений</t>
  </si>
  <si>
    <t>000 1 13 02995 13 0000 130</t>
  </si>
  <si>
    <t xml:space="preserve">  ДОХОДЫ ОТ ПРОДАЖИ МАТЕРИАЛЬНЫХ И НЕМАТЕРИАЛЬНЫХ АКТИВОВ</t>
  </si>
  <si>
    <t>000 1 14 00000 00 0000 000</t>
  </si>
  <si>
    <t xml:space="preserve">  Доходы от продажи квартир</t>
  </si>
  <si>
    <t>000 1 14 01000 00 0000 410</t>
  </si>
  <si>
    <t xml:space="preserve">  Доходы от продажи квартир, находящихся в собственности городских поселений</t>
  </si>
  <si>
    <t>000 1 14 01050 13 0000 410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</si>
  <si>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</si>
  <si>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</si>
  <si>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 xml:space="preserve">  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</si>
  <si>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000 1 14 02050 13 0000 410</t>
  </si>
  <si>
    <t xml:space="preserve">  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</si>
  <si>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000 1 14 02053 13 0000 410</t>
  </si>
  <si>
    <t xml:space="preserve">  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</si>
  <si>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</si>
  <si>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 Доходы от продажи земельных участков, государственная собственность на которые не разграничена</t>
  </si>
  <si>
    <t>000 1 14 06010 00 0000 430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</si>
  <si>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</si>
  <si>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</si>
  <si>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</si>
  <si>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</si>
  <si>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 xml:space="preserve">  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</si>
  <si>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000 1 14 06025 13 0000 430</t>
  </si>
  <si>
    <t xml:space="preserve">  ШТРАФЫ, САНКЦИИ, ВОЗМЕЩЕНИЕ УЩЕРБА</t>
  </si>
  <si>
    <t>000 1 16 00000 00 0000 000</t>
  </si>
  <si>
    <t xml:space="preserve">  Прочие поступления от денежных взысканий (штрафов) и иных сумм в возмещение ущерба</t>
  </si>
  <si>
    <t xml:space="preserve">  ПРОЧИЕ НЕНАЛОГОВЫЕ ДОХОДЫ</t>
  </si>
  <si>
    <t>000 1 17 00000 00 0000 000</t>
  </si>
  <si>
    <t xml:space="preserve">  Прочие неналоговые доходы</t>
  </si>
  <si>
    <t>000 1 17 05000 00 0000 180</t>
  </si>
  <si>
    <t xml:space="preserve">  Прочие неналоговые доходы бюджетов городских поселений</t>
  </si>
  <si>
    <t>000 1 17 05050 13 0000 180</t>
  </si>
  <si>
    <t>000 1 17 05050 13 0001 180</t>
  </si>
  <si>
    <t>000 1 17 05050 13 0002 180</t>
  </si>
  <si>
    <t>000 1 17 05050 13 0003 180</t>
  </si>
  <si>
    <t xml:space="preserve">  БЕЗВОЗМЕЗДНЫЕ ПОСТУПЛЕНИЯ</t>
  </si>
  <si>
    <t>000 2 00 00000 00 0000 000</t>
  </si>
  <si>
    <t xml:space="preserve">  БЕЗВОЗМЕЗДНЫЕ ПОСТУПЛЕНИЯ ОТ ДРУГИХ БЮДЖЕТОВ БЮДЖЕТНОЙ СИСТЕМЫ РОССИЙСКОЙ ФЕДЕРАЦИИ</t>
  </si>
  <si>
    <t>000 2 02 00000 00 0000 000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</si>
  <si>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</si>
  <si>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</si>
  <si>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Дотации бюджетам городских поселений на выравнивание бюджетной обеспеченности</t>
  </si>
  <si>
    <t xml:space="preserve">  Субсидии бюджетам бюджетной системы Российской Федерации (межбюджетные субсидии)</t>
  </si>
  <si>
    <t xml:space="preserve">  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</si>
  <si>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 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</si>
  <si>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 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</si>
  <si>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  Субсидии бюджетам городских поселений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</si>
  <si>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 xml:space="preserve">  Субвенции бюджетам бюджетной системы Российской Федерации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</si>
  <si>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</si>
  <si>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</si>
  <si>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  Иные межбюджетные трансферты</t>
  </si>
  <si>
    <t xml:space="preserve">  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</si>
  <si>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 xml:space="preserve">  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</si>
  <si>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 xml:space="preserve">  Прочие межбюджетные трансферты, передаваемые бюджетам</t>
  </si>
  <si>
    <t xml:space="preserve">  Прочие межбюджетные трансферты, передаваемые бюджетам городских поселений</t>
  </si>
  <si>
    <t xml:space="preserve">  ПРОЧИЕ БЕЗВОЗМЕЗДНЫЕ ПОСТУПЛЕНИЯ</t>
  </si>
  <si>
    <t>000 2 07 00000 00 0000 000</t>
  </si>
  <si>
    <t xml:space="preserve">  Прочие безвозмездные поступления в бюджеты городских поселений</t>
  </si>
  <si>
    <t xml:space="preserve">  Поступления от денежных пожертвований, предоставляемых физическими лицами получателям средств бюджетов городских поселений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</si>
  <si>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</si>
  <si>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</si>
  <si>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</si>
  <si>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</si>
  <si>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МЕСЯЧНЫЙ ОТЧЕТ ОБ ИСПОЛНЕНИИ БЮДЖЕТА</t>
  </si>
  <si>
    <t>Наименование организации</t>
  </si>
  <si>
    <t xml:space="preserve">                                  Доходы бюджета</t>
  </si>
  <si>
    <t>Суммы, подлежащие взаимоисключению План</t>
  </si>
  <si>
    <t>Суммы, подлежащие взаимоисключению Исполнено</t>
  </si>
  <si>
    <t>Городские поселения Исполнено</t>
  </si>
  <si>
    <t>7</t>
  </si>
  <si>
    <t>000 2 07 05000 13 0000 150</t>
  </si>
  <si>
    <t>000 2 07 05020 13 0000 150</t>
  </si>
  <si>
    <t>000 2 07 05030 13 0000 150</t>
  </si>
  <si>
    <t>000 2 19 00000 13 0000 150</t>
  </si>
  <si>
    <t>000 2 19 60010 13 0000 150</t>
  </si>
  <si>
    <t>000 2 02 49999 13 0000 150</t>
  </si>
  <si>
    <t>000 2 02 49999 00 0000 150</t>
  </si>
  <si>
    <t>000 2 02 45160 13 0000 150</t>
  </si>
  <si>
    <t>000 2 02 45160 00 0000 150</t>
  </si>
  <si>
    <t>000 2 02 40000 00 0000 150</t>
  </si>
  <si>
    <t>000 2 02 35118 13 0000 150</t>
  </si>
  <si>
    <t>000 2 02 35118 00 0000 150</t>
  </si>
  <si>
    <t>000 2 02 30000 00 0000 150</t>
  </si>
  <si>
    <t>000 2 02 25555 13 0000 150</t>
  </si>
  <si>
    <t>000 2 02 25555 00 0000 150</t>
  </si>
  <si>
    <t>000 2 02 20302 13 0000 150</t>
  </si>
  <si>
    <t>000 2 02 20302 00 0000 150</t>
  </si>
  <si>
    <t>000 2 02 20000 00 0000 150</t>
  </si>
  <si>
    <t>000 2 02 15001 13 0000 150</t>
  </si>
  <si>
    <t>000 2 02 15001 00 0000 150</t>
  </si>
  <si>
    <t>000 2 02 10000 00 0000 150</t>
  </si>
  <si>
    <t>000 1 17 01000 00 0000 180</t>
  </si>
  <si>
    <t>Невыясненные поступления</t>
  </si>
  <si>
    <t>000 1 17 01000 13 0000 180</t>
  </si>
  <si>
    <t>Невыясненные поступления, зачисляемые в бюджеты городских поселений</t>
  </si>
  <si>
    <t>000 1 11 07000 00 0000 120</t>
  </si>
  <si>
    <t>000 1 11 07010 00 0000 120</t>
  </si>
  <si>
    <t>000 1 11 07015 13 0000 120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</si>
  <si>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</si>
  <si>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</si>
  <si>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</si>
  <si>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000 1 14 02050 13 0000 440</t>
  </si>
  <si>
    <t>000 1 14 02053 13 0000 440</t>
  </si>
  <si>
    <t xml:space="preserve">  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</si>
  <si>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  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</si>
  <si>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Латненское городское поселение</t>
  </si>
  <si>
    <t>межбюджетные трансферты на организацию проведения оплачиваемых общественных работ</t>
  </si>
  <si>
    <t>000 2 02 29999 00 0000 150</t>
  </si>
  <si>
    <t>000 2 02 29999 13 0000 150</t>
  </si>
  <si>
    <t xml:space="preserve">  Прочие субсидии</t>
  </si>
  <si>
    <t>Прочие субсидии</t>
  </si>
  <si>
    <t>Субсидии на реализацию проекта по поддержке местных инициатив на территории муниципальных образовпний Воронежской области</t>
  </si>
  <si>
    <t xml:space="preserve">  Прочие неналоговые доходы бюджетов городских поселений (оплата за торговое место)</t>
  </si>
  <si>
    <t xml:space="preserve">  Прочие неналоговые доходы бюджетов городских поселений (иные доходы)</t>
  </si>
  <si>
    <t xml:space="preserve">  Прочие неналоговые доходы бюджетов городских поселений (за размещение нестационарного торгового объекта)</t>
  </si>
  <si>
    <t>000 2 02 40014 13 0000 150</t>
  </si>
  <si>
    <t xml:space="preserve">  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</si>
  <si>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000 1 17 01050 13 0000 180</t>
  </si>
  <si>
    <t>межбюджетные трансферты на эл эн уличного освещения</t>
  </si>
  <si>
    <t xml:space="preserve">Городские поселения             План </t>
  </si>
  <si>
    <t>межбюджетные трансферты на иные выплаты</t>
  </si>
  <si>
    <t>межбюджетные трансферты на укрепление матер-тех базы ГДК</t>
  </si>
  <si>
    <t>000 1 16 07090 00 0000 140</t>
  </si>
  <si>
    <t>000 1 16 07090 13 0000 140</t>
  </si>
  <si>
    <t>000 1 16 07000 00 0000 140</t>
  </si>
  <si>
    <t xml:space="preserve">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РФ, государственной корпорации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</si>
  <si>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</si>
  <si>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000 1 16 10000 00 0000 140</t>
  </si>
  <si>
    <t>Платежи в целях возмещения причиненного ущерба (убытков)</t>
  </si>
  <si>
    <t>000 1 16 10123 01 0031 140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</si>
  <si>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внутригородских муниципальных образований городов федерального значения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</si>
  <si>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000 1 16 10123 01 0131 140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</si>
  <si>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задолженности).</t>
  </si>
  <si>
    <t>000 1 16 07010 00 0000 140</t>
  </si>
  <si>
    <t>000 1 16 07010 13 0000 140</t>
  </si>
  <si>
    <t>Глава администрации</t>
  </si>
  <si>
    <t>С.Ю.Бендин</t>
  </si>
  <si>
    <t>Главный бухгалтер</t>
  </si>
  <si>
    <t>Е.Н.Полуказаков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</si>
  <si>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</si>
  <si>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Дотации бюджетам городских поселений на выравнивание бюджетной обеспеченности из бюджетов муниципальных районов</t>
  </si>
  <si>
    <t>000 2 02 16001 00 0000 150</t>
  </si>
  <si>
    <t>000 2 02 16001 13 0000 150</t>
  </si>
  <si>
    <t>межбюджетные трансферты на модернизацию уличного освещения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</si>
  <si>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</si>
  <si>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Доходы бюджетов городских поселений от возврата иными организациями остатков субсидий прошлых лет</t>
  </si>
  <si>
    <t>000 2 18 05030 13 0000 150</t>
  </si>
  <si>
    <t>000 2 18 00000 00 0000 000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</si>
  <si>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</si>
  <si>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межбюджетные трансферты на приобретение контейнеров</t>
  </si>
  <si>
    <t xml:space="preserve">межбюджетные трансферты </t>
  </si>
  <si>
    <t>000 2 02 20216 00 0000 150</t>
  </si>
  <si>
    <t>000 2 02 20216 13 0000 150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</si>
  <si>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</si>
  <si>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субсидии на устройство тротуарных дорожек </t>
  </si>
  <si>
    <t xml:space="preserve">субсидии на обустройство места отдыха у пруда </t>
  </si>
  <si>
    <t>на 01.03.2022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</si>
</sst>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#,##0.00_ ;\-#,##0.00"/>
  </numFmts>
  <fonts count="28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  <family val="1"/>
      <charset val="204"/>
    </font>
    <font>
      <b/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9"/>
      <color rgb="FF000000"/>
      <name val="Arial Cyr"/>
    </font>
    <font>
      <sz val="8"/>
      <color rgb="FF000000"/>
      <name val="Arial"/>
      <family val="2"/>
      <charset val="204"/>
    </font>
    <font>
      <sz val="6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8"/>
      <name val="Arial Cyr"/>
    </font>
    <font>
      <sz val="10"/>
      <name val="Arial Cyr"/>
    </font>
    <font>
      <b/>
      <sz val="11"/>
      <name val="Arial Cyr"/>
    </font>
    <font>
      <sz val="12"/>
      <name val="Times New Roman"/>
      <family val="1"/>
      <charset val="204"/>
    </font>
    <font>
      <sz val="11"/>
      <name val="Arial Cyr"/>
      <charset val="204"/>
    </font>
    <font>
      <sz val="11"/>
      <name val="Arial Cyr"/>
    </font>
    <font>
      <sz val="9"/>
      <name val="Arial Cyr"/>
    </font>
    <font>
      <b/>
      <sz val="8"/>
      <name val="Arial Cyr"/>
      <charset val="204"/>
    </font>
    <font>
      <b/>
      <sz val="9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name val="Calibri"/>
      <family val="2"/>
      <charset val="204"/>
      <scheme val="minor"/>
    </font>
    <font>
      <sz val="8"/>
      <color rgb="FFFF0000"/>
      <name val="Arial Cyr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</borders>
  <cellStyleXfs count="165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/>
    </xf>
    <xf numFmtId="0" fontId="3" fillId="0" borderId="31"/>
    <xf numFmtId="49" fontId="1" fillId="0" borderId="31"/>
    <xf numFmtId="0" fontId="3" fillId="0" borderId="2">
      <alignment horizontal="center" wrapText="1"/>
    </xf>
    <xf numFmtId="49" fontId="3" fillId="0" borderId="1">
      <alignment horizontal="left"/>
    </xf>
    <xf numFmtId="49" fontId="1" fillId="0" borderId="1"/>
    <xf numFmtId="0" fontId="9" fillId="0" borderId="1">
      <alignment horizontal="center"/>
    </xf>
    <xf numFmtId="0" fontId="9" fillId="0" borderId="11">
      <alignment horizontal="center"/>
    </xf>
    <xf numFmtId="0" fontId="9" fillId="0" borderId="1"/>
    <xf numFmtId="49" fontId="9" fillId="0" borderId="1"/>
    <xf numFmtId="0" fontId="1" fillId="0" borderId="1">
      <alignment horizontal="left"/>
    </xf>
    <xf numFmtId="0" fontId="1" fillId="0" borderId="1">
      <alignment horizontal="center"/>
    </xf>
    <xf numFmtId="0" fontId="7" fillId="0" borderId="1">
      <alignment horizontal="left"/>
    </xf>
    <xf numFmtId="0" fontId="3" fillId="0" borderId="1">
      <alignment horizontal="center"/>
    </xf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2" borderId="1"/>
    <xf numFmtId="0" fontId="10" fillId="0" borderId="1"/>
    <xf numFmtId="0" fontId="11" fillId="0" borderId="1"/>
    <xf numFmtId="0" fontId="1" fillId="0" borderId="13">
      <alignment horizontal="left"/>
    </xf>
    <xf numFmtId="0" fontId="12" fillId="0" borderId="1"/>
    <xf numFmtId="0" fontId="12" fillId="0" borderId="1"/>
    <xf numFmtId="0" fontId="12" fillId="0" borderId="1"/>
    <xf numFmtId="0" fontId="12" fillId="0" borderId="1"/>
    <xf numFmtId="0" fontId="6" fillId="0" borderId="1"/>
    <xf numFmtId="0" fontId="6" fillId="0" borderId="1"/>
    <xf numFmtId="0" fontId="6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6" fillId="0" borderId="1"/>
    <xf numFmtId="0" fontId="6" fillId="0" borderId="1"/>
    <xf numFmtId="0" fontId="6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4" fillId="0" borderId="1">
      <alignment horizontal="right"/>
    </xf>
    <xf numFmtId="0" fontId="4" fillId="0" borderId="5">
      <alignment horizontal="right"/>
    </xf>
    <xf numFmtId="0" fontId="4" fillId="0" borderId="8">
      <alignment horizontal="right"/>
    </xf>
    <xf numFmtId="0" fontId="6" fillId="0" borderId="1"/>
    <xf numFmtId="0" fontId="6" fillId="0" borderId="11"/>
    <xf numFmtId="0" fontId="6" fillId="0" borderId="31"/>
    <xf numFmtId="0" fontId="8" fillId="0" borderId="27">
      <alignment wrapText="1"/>
    </xf>
    <xf numFmtId="0" fontId="8" fillId="0" borderId="27"/>
    <xf numFmtId="0" fontId="6" fillId="0" borderId="1"/>
    <xf numFmtId="0" fontId="6" fillId="0" borderId="1"/>
    <xf numFmtId="0" fontId="11" fillId="2" borderId="1"/>
    <xf numFmtId="0" fontId="6" fillId="0" borderId="1"/>
    <xf numFmtId="0" fontId="11" fillId="0" borderId="1"/>
  </cellStyleXfs>
  <cellXfs count="107">
    <xf numFmtId="0" fontId="0" fillId="0" borderId="0" xfId="0"/>
    <xf numFmtId="49" fontId="13" fillId="0" borderId="22" xfId="45" applyFont="1" applyFill="1" applyProtection="1">
      <alignment horizontal="center" shrinkToFit="1"/>
    </xf>
    <xf numFmtId="49" fontId="13" fillId="0" borderId="38" xfId="46" applyFont="1" applyFill="1" applyBorder="1" applyAlignment="1" applyProtection="1">
      <alignment horizontal="left"/>
    </xf>
    <xf numFmtId="0" fontId="13" fillId="0" borderId="34" xfId="44" applyNumberFormat="1" applyFont="1" applyFill="1" applyBorder="1" applyAlignment="1" applyProtection="1">
      <alignment horizontal="left" wrapText="1"/>
    </xf>
    <xf numFmtId="49" fontId="13" fillId="0" borderId="2" xfId="45" applyFont="1" applyFill="1" applyBorder="1" applyProtection="1">
      <alignment horizontal="center" shrinkToFit="1"/>
    </xf>
    <xf numFmtId="2" fontId="14" fillId="0" borderId="34" xfId="46" applyNumberFormat="1" applyFont="1" applyFill="1" applyBorder="1" applyProtection="1">
      <alignment horizontal="center"/>
    </xf>
    <xf numFmtId="2" fontId="14" fillId="0" borderId="34" xfId="46" applyNumberFormat="1" applyFont="1" applyFill="1" applyBorder="1" applyAlignment="1" applyProtection="1">
      <alignment horizontal="center"/>
    </xf>
    <xf numFmtId="0" fontId="0" fillId="0" borderId="0" xfId="0" applyFont="1" applyProtection="1">
      <protection locked="0"/>
    </xf>
    <xf numFmtId="0" fontId="14" fillId="0" borderId="1" xfId="1" applyNumberFormat="1" applyFont="1" applyProtection="1"/>
    <xf numFmtId="0" fontId="16" fillId="0" borderId="1" xfId="4" applyNumberFormat="1" applyFont="1" applyProtection="1">
      <alignment horizontal="right"/>
    </xf>
    <xf numFmtId="0" fontId="16" fillId="0" borderId="1" xfId="9" applyNumberFormat="1" applyFont="1" applyBorder="1" applyProtection="1">
      <alignment horizontal="right"/>
    </xf>
    <xf numFmtId="0" fontId="16" fillId="0" borderId="1" xfId="13" applyNumberFormat="1" applyFont="1" applyBorder="1" applyProtection="1">
      <alignment horizontal="right"/>
    </xf>
    <xf numFmtId="0" fontId="13" fillId="0" borderId="1" xfId="16" applyNumberFormat="1" applyFont="1" applyProtection="1">
      <alignment horizontal="left"/>
    </xf>
    <xf numFmtId="0" fontId="13" fillId="0" borderId="1" xfId="10" applyNumberFormat="1" applyFont="1" applyProtection="1"/>
    <xf numFmtId="0" fontId="13" fillId="0" borderId="11" xfId="24" applyNumberFormat="1" applyFont="1" applyProtection="1">
      <alignment horizontal="left"/>
    </xf>
    <xf numFmtId="49" fontId="13" fillId="0" borderId="11" xfId="25" applyFont="1" applyProtection="1"/>
    <xf numFmtId="49" fontId="13" fillId="0" borderId="1" xfId="17" applyFont="1" applyProtection="1"/>
    <xf numFmtId="0" fontId="15" fillId="0" borderId="2" xfId="28" applyNumberFormat="1" applyFont="1" applyProtection="1">
      <alignment horizontal="center"/>
    </xf>
    <xf numFmtId="0" fontId="14" fillId="0" borderId="14" xfId="31" applyNumberFormat="1" applyFont="1" applyProtection="1"/>
    <xf numFmtId="0" fontId="14" fillId="0" borderId="5" xfId="32" applyNumberFormat="1" applyFont="1" applyProtection="1"/>
    <xf numFmtId="0" fontId="0" fillId="0" borderId="36" xfId="0" applyFont="1" applyBorder="1" applyProtection="1">
      <protection locked="0"/>
    </xf>
    <xf numFmtId="0" fontId="13" fillId="0" borderId="20" xfId="34" applyNumberFormat="1" applyFont="1" applyBorder="1" applyProtection="1">
      <alignment horizontal="center" vertical="center"/>
    </xf>
    <xf numFmtId="0" fontId="13" fillId="0" borderId="40" xfId="33" applyNumberFormat="1" applyFont="1" applyBorder="1" applyProtection="1">
      <alignment horizontal="center" vertical="center"/>
    </xf>
    <xf numFmtId="0" fontId="13" fillId="0" borderId="4" xfId="34" applyNumberFormat="1" applyFont="1" applyProtection="1">
      <alignment horizontal="center" vertical="center"/>
    </xf>
    <xf numFmtId="49" fontId="13" fillId="0" borderId="20" xfId="35" applyFont="1" applyBorder="1" applyProtection="1">
      <alignment horizontal="center" vertical="center"/>
    </xf>
    <xf numFmtId="49" fontId="20" fillId="0" borderId="34" xfId="37" applyFont="1" applyBorder="1" applyProtection="1">
      <alignment horizontal="center" wrapText="1"/>
    </xf>
    <xf numFmtId="49" fontId="20" fillId="0" borderId="34" xfId="38" applyFont="1" applyBorder="1" applyProtection="1">
      <alignment horizontal="center"/>
    </xf>
    <xf numFmtId="0" fontId="21" fillId="0" borderId="34" xfId="36" applyNumberFormat="1" applyFont="1" applyBorder="1" applyProtection="1">
      <alignment horizontal="left" wrapText="1"/>
    </xf>
    <xf numFmtId="49" fontId="20" fillId="0" borderId="39" xfId="37" applyFont="1" applyBorder="1" applyProtection="1">
      <alignment horizontal="center" wrapText="1"/>
    </xf>
    <xf numFmtId="2" fontId="22" fillId="0" borderId="34" xfId="38" applyNumberFormat="1" applyFont="1" applyBorder="1" applyProtection="1">
      <alignment horizontal="center"/>
    </xf>
    <xf numFmtId="2" fontId="22" fillId="0" borderId="34" xfId="38" applyNumberFormat="1" applyFont="1" applyBorder="1" applyAlignment="1" applyProtection="1">
      <alignment horizontal="center"/>
    </xf>
    <xf numFmtId="0" fontId="14" fillId="0" borderId="1" xfId="32" applyNumberFormat="1" applyFont="1" applyBorder="1" applyProtection="1"/>
    <xf numFmtId="2" fontId="0" fillId="0" borderId="0" xfId="0" applyNumberFormat="1" applyFont="1" applyProtection="1">
      <protection locked="0"/>
    </xf>
    <xf numFmtId="49" fontId="13" fillId="0" borderId="41" xfId="41" applyFont="1" applyBorder="1" applyProtection="1">
      <alignment horizontal="center" shrinkToFit="1"/>
    </xf>
    <xf numFmtId="49" fontId="13" fillId="0" borderId="5" xfId="42" applyFont="1" applyBorder="1" applyProtection="1">
      <alignment horizontal="center"/>
    </xf>
    <xf numFmtId="0" fontId="13" fillId="0" borderId="34" xfId="40" applyNumberFormat="1" applyFont="1" applyBorder="1" applyProtection="1">
      <alignment horizontal="left" wrapText="1"/>
    </xf>
    <xf numFmtId="49" fontId="13" fillId="0" borderId="11" xfId="41" applyFont="1" applyBorder="1" applyProtection="1">
      <alignment horizontal="center" shrinkToFit="1"/>
    </xf>
    <xf numFmtId="2" fontId="23" fillId="0" borderId="34" xfId="42" applyNumberFormat="1" applyFont="1" applyBorder="1" applyProtection="1">
      <alignment horizontal="center"/>
    </xf>
    <xf numFmtId="2" fontId="23" fillId="0" borderId="34" xfId="43" applyNumberFormat="1" applyFont="1" applyBorder="1" applyProtection="1">
      <alignment horizontal="right" shrinkToFit="1"/>
    </xf>
    <xf numFmtId="2" fontId="23" fillId="0" borderId="34" xfId="43" applyNumberFormat="1" applyFont="1" applyBorder="1" applyAlignment="1" applyProtection="1">
      <alignment horizontal="center" shrinkToFit="1"/>
    </xf>
    <xf numFmtId="49" fontId="20" fillId="0" borderId="22" xfId="45" applyFont="1" applyProtection="1">
      <alignment horizontal="center" shrinkToFit="1"/>
    </xf>
    <xf numFmtId="49" fontId="20" fillId="0" borderId="38" xfId="46" applyFont="1" applyBorder="1" applyAlignment="1" applyProtection="1">
      <alignment horizontal="left"/>
    </xf>
    <xf numFmtId="0" fontId="20" fillId="0" borderId="34" xfId="44" applyNumberFormat="1" applyFont="1" applyBorder="1" applyAlignment="1" applyProtection="1">
      <alignment horizontal="left" wrapText="1"/>
    </xf>
    <xf numFmtId="49" fontId="20" fillId="0" borderId="2" xfId="45" applyFont="1" applyBorder="1" applyProtection="1">
      <alignment horizontal="center" shrinkToFit="1"/>
    </xf>
    <xf numFmtId="2" fontId="22" fillId="0" borderId="34" xfId="46" applyNumberFormat="1" applyFont="1" applyBorder="1" applyProtection="1">
      <alignment horizontal="center"/>
    </xf>
    <xf numFmtId="2" fontId="22" fillId="0" borderId="34" xfId="46" applyNumberFormat="1" applyFont="1" applyBorder="1" applyAlignment="1" applyProtection="1">
      <alignment horizontal="center"/>
    </xf>
    <xf numFmtId="49" fontId="20" fillId="3" borderId="22" xfId="45" applyFont="1" applyFill="1" applyProtection="1">
      <alignment horizontal="center" shrinkToFit="1"/>
    </xf>
    <xf numFmtId="49" fontId="20" fillId="3" borderId="38" xfId="46" applyFont="1" applyFill="1" applyBorder="1" applyAlignment="1" applyProtection="1">
      <alignment horizontal="left"/>
    </xf>
    <xf numFmtId="0" fontId="20" fillId="3" borderId="34" xfId="44" applyNumberFormat="1" applyFont="1" applyFill="1" applyBorder="1" applyAlignment="1" applyProtection="1">
      <alignment horizontal="left" wrapText="1"/>
    </xf>
    <xf numFmtId="49" fontId="20" fillId="3" borderId="2" xfId="45" applyFont="1" applyFill="1" applyBorder="1" applyProtection="1">
      <alignment horizontal="center" shrinkToFit="1"/>
    </xf>
    <xf numFmtId="2" fontId="22" fillId="3" borderId="34" xfId="46" applyNumberFormat="1" applyFont="1" applyFill="1" applyBorder="1" applyProtection="1">
      <alignment horizontal="center"/>
    </xf>
    <xf numFmtId="2" fontId="22" fillId="3" borderId="34" xfId="46" applyNumberFormat="1" applyFont="1" applyFill="1" applyBorder="1" applyAlignment="1" applyProtection="1">
      <alignment horizontal="center"/>
    </xf>
    <xf numFmtId="49" fontId="13" fillId="4" borderId="22" xfId="45" applyFont="1" applyFill="1" applyProtection="1">
      <alignment horizontal="center" shrinkToFit="1"/>
    </xf>
    <xf numFmtId="49" fontId="13" fillId="4" borderId="38" xfId="46" applyFont="1" applyFill="1" applyBorder="1" applyAlignment="1" applyProtection="1">
      <alignment horizontal="left"/>
    </xf>
    <xf numFmtId="0" fontId="13" fillId="4" borderId="34" xfId="44" applyNumberFormat="1" applyFont="1" applyFill="1" applyBorder="1" applyAlignment="1" applyProtection="1">
      <alignment horizontal="left" wrapText="1"/>
    </xf>
    <xf numFmtId="49" fontId="13" fillId="4" borderId="2" xfId="45" applyFont="1" applyFill="1" applyBorder="1" applyProtection="1">
      <alignment horizontal="center" shrinkToFit="1"/>
    </xf>
    <xf numFmtId="2" fontId="23" fillId="4" borderId="34" xfId="46" applyNumberFormat="1" applyFont="1" applyFill="1" applyBorder="1" applyProtection="1">
      <alignment horizontal="center"/>
    </xf>
    <xf numFmtId="2" fontId="23" fillId="4" borderId="34" xfId="46" applyNumberFormat="1" applyFont="1" applyFill="1" applyBorder="1" applyAlignment="1" applyProtection="1">
      <alignment horizontal="center"/>
    </xf>
    <xf numFmtId="49" fontId="13" fillId="0" borderId="22" xfId="45" applyFont="1" applyProtection="1">
      <alignment horizontal="center" shrinkToFit="1"/>
    </xf>
    <xf numFmtId="49" fontId="13" fillId="0" borderId="38" xfId="46" applyFont="1" applyBorder="1" applyAlignment="1" applyProtection="1">
      <alignment horizontal="left"/>
    </xf>
    <xf numFmtId="0" fontId="13" fillId="0" borderId="34" xfId="44" applyNumberFormat="1" applyFont="1" applyBorder="1" applyAlignment="1" applyProtection="1">
      <alignment horizontal="left" wrapText="1"/>
    </xf>
    <xf numFmtId="49" fontId="13" fillId="0" borderId="2" xfId="45" applyFont="1" applyBorder="1" applyProtection="1">
      <alignment horizontal="center" shrinkToFit="1"/>
    </xf>
    <xf numFmtId="2" fontId="23" fillId="0" borderId="34" xfId="46" applyNumberFormat="1" applyFont="1" applyBorder="1" applyProtection="1">
      <alignment horizontal="center"/>
    </xf>
    <xf numFmtId="2" fontId="23" fillId="0" borderId="34" xfId="47" applyNumberFormat="1" applyFont="1" applyBorder="1" applyAlignment="1" applyProtection="1">
      <alignment horizontal="center" shrinkToFit="1"/>
    </xf>
    <xf numFmtId="49" fontId="24" fillId="4" borderId="22" xfId="45" applyFont="1" applyFill="1" applyProtection="1">
      <alignment horizontal="center" shrinkToFit="1"/>
    </xf>
    <xf numFmtId="49" fontId="24" fillId="4" borderId="38" xfId="46" applyFont="1" applyFill="1" applyBorder="1" applyAlignment="1" applyProtection="1">
      <alignment horizontal="left"/>
    </xf>
    <xf numFmtId="0" fontId="24" fillId="4" borderId="34" xfId="44" applyNumberFormat="1" applyFont="1" applyFill="1" applyBorder="1" applyAlignment="1" applyProtection="1">
      <alignment horizontal="left" wrapText="1"/>
    </xf>
    <xf numFmtId="49" fontId="24" fillId="4" borderId="2" xfId="45" applyFont="1" applyFill="1" applyBorder="1" applyProtection="1">
      <alignment horizontal="center" shrinkToFit="1"/>
    </xf>
    <xf numFmtId="2" fontId="23" fillId="0" borderId="34" xfId="46" applyNumberFormat="1" applyFont="1" applyBorder="1" applyAlignment="1" applyProtection="1">
      <alignment horizontal="center"/>
    </xf>
    <xf numFmtId="49" fontId="24" fillId="0" borderId="38" xfId="46" applyFont="1" applyBorder="1" applyAlignment="1" applyProtection="1">
      <alignment horizontal="left"/>
    </xf>
    <xf numFmtId="49" fontId="13" fillId="0" borderId="34" xfId="45" applyFont="1" applyBorder="1" applyProtection="1">
      <alignment horizontal="center" shrinkToFit="1"/>
    </xf>
    <xf numFmtId="49" fontId="13" fillId="0" borderId="34" xfId="46" applyFont="1" applyBorder="1" applyAlignment="1" applyProtection="1">
      <alignment horizontal="left"/>
    </xf>
    <xf numFmtId="0" fontId="13" fillId="0" borderId="2" xfId="44" applyNumberFormat="1" applyFont="1" applyBorder="1" applyAlignment="1" applyProtection="1">
      <alignment wrapText="1"/>
    </xf>
    <xf numFmtId="2" fontId="23" fillId="0" borderId="34" xfId="46" applyNumberFormat="1" applyFont="1" applyFill="1" applyBorder="1" applyProtection="1">
      <alignment horizontal="center"/>
    </xf>
    <xf numFmtId="2" fontId="23" fillId="0" borderId="34" xfId="46" applyNumberFormat="1" applyFont="1" applyFill="1" applyBorder="1" applyAlignment="1" applyProtection="1">
      <alignment horizontal="center"/>
    </xf>
    <xf numFmtId="2" fontId="23" fillId="0" borderId="34" xfId="47" applyNumberFormat="1" applyFont="1" applyFill="1" applyBorder="1" applyAlignment="1" applyProtection="1">
      <alignment horizontal="center" shrinkToFit="1"/>
    </xf>
    <xf numFmtId="49" fontId="20" fillId="4" borderId="2" xfId="45" applyFont="1" applyFill="1" applyBorder="1" applyProtection="1">
      <alignment horizontal="center" shrinkToFit="1"/>
    </xf>
    <xf numFmtId="0" fontId="13" fillId="0" borderId="2" xfId="44" applyNumberFormat="1" applyFont="1" applyBorder="1" applyAlignment="1" applyProtection="1">
      <alignment horizontal="left" wrapText="1"/>
    </xf>
    <xf numFmtId="0" fontId="24" fillId="0" borderId="34" xfId="44" applyNumberFormat="1" applyFont="1" applyBorder="1" applyAlignment="1" applyProtection="1">
      <alignment horizontal="left" wrapText="1"/>
    </xf>
    <xf numFmtId="2" fontId="22" fillId="0" borderId="34" xfId="47" applyNumberFormat="1" applyFont="1" applyBorder="1" applyAlignment="1" applyProtection="1">
      <alignment horizontal="center" shrinkToFit="1"/>
    </xf>
    <xf numFmtId="0" fontId="25" fillId="0" borderId="1" xfId="14" applyNumberFormat="1" applyFont="1" applyProtection="1"/>
    <xf numFmtId="0" fontId="13" fillId="0" borderId="1" xfId="3" applyNumberFormat="1" applyFont="1" applyBorder="1" applyProtection="1">
      <alignment horizontal="center"/>
    </xf>
    <xf numFmtId="0" fontId="12" fillId="0" borderId="1" xfId="0" applyFont="1" applyBorder="1" applyProtection="1">
      <protection locked="0"/>
    </xf>
    <xf numFmtId="2" fontId="23" fillId="4" borderId="34" xfId="47" applyNumberFormat="1" applyFont="1" applyFill="1" applyBorder="1" applyAlignment="1" applyProtection="1">
      <alignment horizontal="center" shrinkToFit="1"/>
    </xf>
    <xf numFmtId="0" fontId="12" fillId="0" borderId="0" xfId="0" applyFont="1" applyProtection="1">
      <protection locked="0"/>
    </xf>
    <xf numFmtId="49" fontId="26" fillId="0" borderId="2" xfId="45" applyFont="1" applyBorder="1" applyProtection="1">
      <alignment horizontal="center" shrinkToFit="1"/>
    </xf>
    <xf numFmtId="0" fontId="0" fillId="0" borderId="0" xfId="0" applyProtection="1">
      <protection locked="0"/>
    </xf>
    <xf numFmtId="49" fontId="3" fillId="5" borderId="34" xfId="46" applyFill="1" applyBorder="1" applyAlignment="1" applyProtection="1">
      <alignment horizontal="left"/>
    </xf>
    <xf numFmtId="0" fontId="19" fillId="0" borderId="34" xfId="44" applyNumberFormat="1" applyFont="1" applyBorder="1" applyAlignment="1" applyProtection="1">
      <alignment horizontal="left" wrapText="1"/>
    </xf>
    <xf numFmtId="2" fontId="27" fillId="0" borderId="34" xfId="46" applyNumberFormat="1" applyFont="1" applyBorder="1" applyProtection="1">
      <alignment horizontal="center"/>
    </xf>
    <xf numFmtId="0" fontId="15" fillId="0" borderId="1" xfId="2" applyNumberFormat="1" applyFont="1" applyProtection="1">
      <alignment horizontal="center"/>
    </xf>
    <xf numFmtId="0" fontId="15" fillId="0" borderId="1" xfId="2" applyFont="1" applyProtection="1">
      <alignment horizontal="center"/>
      <protection locked="0"/>
    </xf>
    <xf numFmtId="0" fontId="13" fillId="0" borderId="2" xfId="20" applyNumberFormat="1" applyFont="1" applyProtection="1">
      <alignment horizontal="left" wrapText="1"/>
    </xf>
    <xf numFmtId="0" fontId="13" fillId="0" borderId="10" xfId="22" applyNumberFormat="1" applyFont="1" applyProtection="1">
      <alignment horizontal="left" wrapText="1"/>
    </xf>
    <xf numFmtId="0" fontId="15" fillId="0" borderId="2" xfId="28" applyNumberFormat="1" applyFont="1" applyAlignment="1" applyProtection="1">
      <alignment horizontal="left"/>
    </xf>
    <xf numFmtId="0" fontId="19" fillId="0" borderId="35" xfId="29" applyNumberFormat="1" applyFont="1" applyBorder="1" applyProtection="1">
      <alignment horizontal="center" vertical="top" wrapText="1"/>
    </xf>
    <xf numFmtId="0" fontId="19" fillId="0" borderId="35" xfId="29" applyFont="1" applyBorder="1" applyProtection="1">
      <alignment horizontal="center" vertical="top" wrapText="1"/>
      <protection locked="0"/>
    </xf>
    <xf numFmtId="0" fontId="19" fillId="0" borderId="20" xfId="29" applyNumberFormat="1" applyFont="1" applyBorder="1" applyProtection="1">
      <alignment horizontal="center" vertical="top" wrapText="1"/>
    </xf>
    <xf numFmtId="0" fontId="19" fillId="0" borderId="37" xfId="29" applyNumberFormat="1" applyFont="1" applyBorder="1" applyProtection="1">
      <alignment horizontal="center" vertical="top" wrapText="1"/>
    </xf>
    <xf numFmtId="0" fontId="19" fillId="0" borderId="23" xfId="29" applyNumberFormat="1" applyFont="1" applyBorder="1" applyProtection="1">
      <alignment horizontal="center" vertical="top" wrapText="1"/>
    </xf>
    <xf numFmtId="49" fontId="19" fillId="0" borderId="13" xfId="30" applyFont="1" applyProtection="1">
      <alignment horizontal="center" vertical="top" wrapText="1"/>
    </xf>
    <xf numFmtId="49" fontId="19" fillId="0" borderId="13" xfId="30" applyFont="1" applyProtection="1">
      <alignment horizontal="center" vertical="top" wrapText="1"/>
      <protection locked="0"/>
    </xf>
    <xf numFmtId="0" fontId="19" fillId="0" borderId="13" xfId="29" applyNumberFormat="1" applyFont="1" applyProtection="1">
      <alignment horizontal="center" vertical="top" wrapText="1"/>
    </xf>
    <xf numFmtId="0" fontId="19" fillId="0" borderId="13" xfId="29" applyFont="1" applyProtection="1">
      <alignment horizontal="center" vertical="top" wrapText="1"/>
      <protection locked="0"/>
    </xf>
    <xf numFmtId="0" fontId="13" fillId="0" borderId="1" xfId="16" applyNumberFormat="1" applyFont="1" applyProtection="1">
      <alignment horizontal="left"/>
    </xf>
    <xf numFmtId="0" fontId="17" fillId="0" borderId="1" xfId="5" applyNumberFormat="1" applyFont="1" applyAlignment="1" applyProtection="1">
      <alignment horizontal="center"/>
    </xf>
    <xf numFmtId="0" fontId="18" fillId="0" borderId="1" xfId="16" applyNumberFormat="1" applyFont="1" applyAlignment="1" applyProtection="1">
      <alignment horizontal="center"/>
    </xf>
  </cellXfs>
  <cellStyles count="165">
    <cellStyle name="br" xfId="118"/>
    <cellStyle name="br 2" xfId="143"/>
    <cellStyle name="br 3" xfId="128"/>
    <cellStyle name="col" xfId="117"/>
    <cellStyle name="col 2" xfId="142"/>
    <cellStyle name="col 3" xfId="127"/>
    <cellStyle name="st123" xfId="114"/>
    <cellStyle name="style0" xfId="119"/>
    <cellStyle name="style0 2" xfId="144"/>
    <cellStyle name="style0 3" xfId="160"/>
    <cellStyle name="style0 4" xfId="129"/>
    <cellStyle name="td" xfId="120"/>
    <cellStyle name="td 2" xfId="145"/>
    <cellStyle name="td 3" xfId="161"/>
    <cellStyle name="td 4" xfId="130"/>
    <cellStyle name="tr" xfId="116"/>
    <cellStyle name="tr 2" xfId="141"/>
    <cellStyle name="tr 3" xfId="126"/>
    <cellStyle name="xl100" xfId="93"/>
    <cellStyle name="xl101" xfId="74"/>
    <cellStyle name="xl102" xfId="78"/>
    <cellStyle name="xl103" xfId="83"/>
    <cellStyle name="xl104" xfId="86"/>
    <cellStyle name="xl105" xfId="75"/>
    <cellStyle name="xl106" xfId="79"/>
    <cellStyle name="xl107" xfId="84"/>
    <cellStyle name="xl108" xfId="87"/>
    <cellStyle name="xl109" xfId="80"/>
    <cellStyle name="xl110" xfId="88"/>
    <cellStyle name="xl111" xfId="91"/>
    <cellStyle name="xl112" xfId="76"/>
    <cellStyle name="xl113" xfId="81"/>
    <cellStyle name="xl114" xfId="82"/>
    <cellStyle name="xl115" xfId="89"/>
    <cellStyle name="xl116" xfId="92"/>
    <cellStyle name="xl117" xfId="94"/>
    <cellStyle name="xl117 2" xfId="158"/>
    <cellStyle name="xl118" xfId="95"/>
    <cellStyle name="xl118 2" xfId="159"/>
    <cellStyle name="xl119" xfId="96"/>
    <cellStyle name="xl120" xfId="97"/>
    <cellStyle name="xl121" xfId="98"/>
    <cellStyle name="xl122" xfId="105"/>
    <cellStyle name="xl123" xfId="109"/>
    <cellStyle name="xl124" xfId="103"/>
    <cellStyle name="xl125" xfId="113"/>
    <cellStyle name="xl126" xfId="115"/>
    <cellStyle name="xl127" xfId="99"/>
    <cellStyle name="xl128" xfId="110"/>
    <cellStyle name="xl129" xfId="112"/>
    <cellStyle name="xl130" xfId="102"/>
    <cellStyle name="xl131" xfId="106"/>
    <cellStyle name="xl132" xfId="111"/>
    <cellStyle name="xl133" xfId="100"/>
    <cellStyle name="xl134" xfId="107"/>
    <cellStyle name="xl135" xfId="104"/>
    <cellStyle name="xl136" xfId="101"/>
    <cellStyle name="xl137" xfId="108"/>
    <cellStyle name="xl138" xfId="124"/>
    <cellStyle name="xl21" xfId="121"/>
    <cellStyle name="xl21 2" xfId="162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1 2" xfId="155"/>
    <cellStyle name="xl32" xfId="122"/>
    <cellStyle name="xl32 2" xfId="146"/>
    <cellStyle name="xl32 3" xfId="163"/>
    <cellStyle name="xl32 4" xfId="131"/>
    <cellStyle name="xl33" xfId="24"/>
    <cellStyle name="xl34" xfId="34"/>
    <cellStyle name="xl35" xfId="37"/>
    <cellStyle name="xl36" xfId="41"/>
    <cellStyle name="xl37" xfId="45"/>
    <cellStyle name="xl38" xfId="123"/>
    <cellStyle name="xl38 2" xfId="164"/>
    <cellStyle name="xl39" xfId="6"/>
    <cellStyle name="xl40" xfId="38"/>
    <cellStyle name="xl41" xfId="42"/>
    <cellStyle name="xl42" xfId="46"/>
    <cellStyle name="xl43" xfId="17"/>
    <cellStyle name="xl44" xfId="20"/>
    <cellStyle name="xl45" xfId="22"/>
    <cellStyle name="xl46" xfId="25"/>
    <cellStyle name="xl47" xfId="30"/>
    <cellStyle name="xl48" xfId="35"/>
    <cellStyle name="xl49" xfId="39"/>
    <cellStyle name="xl50" xfId="43"/>
    <cellStyle name="xl51" xfId="47"/>
    <cellStyle name="xl52" xfId="2"/>
    <cellStyle name="xl53" xfId="7"/>
    <cellStyle name="xl54" xfId="11"/>
    <cellStyle name="xl55" xfId="18"/>
    <cellStyle name="xl56" xfId="23"/>
    <cellStyle name="xl57" xfId="26"/>
    <cellStyle name="xl58" xfId="3"/>
    <cellStyle name="xl59" xfId="8"/>
    <cellStyle name="xl60" xfId="12"/>
    <cellStyle name="xl61" xfId="15"/>
    <cellStyle name="xl62" xfId="19"/>
    <cellStyle name="xl63" xfId="21"/>
    <cellStyle name="xl64" xfId="27"/>
    <cellStyle name="xl65" xfId="28"/>
    <cellStyle name="xl66" xfId="4"/>
    <cellStyle name="xl66 2" xfId="152"/>
    <cellStyle name="xl67" xfId="9"/>
    <cellStyle name="xl67 2" xfId="153"/>
    <cellStyle name="xl68" xfId="13"/>
    <cellStyle name="xl68 2" xfId="154"/>
    <cellStyle name="xl69" xfId="31"/>
    <cellStyle name="xl70" xfId="32"/>
    <cellStyle name="xl71" xfId="59"/>
    <cellStyle name="xl72" xfId="65"/>
    <cellStyle name="xl73" xfId="71"/>
    <cellStyle name="xl73 2" xfId="156"/>
    <cellStyle name="xl74" xfId="53"/>
    <cellStyle name="xl75" xfId="56"/>
    <cellStyle name="xl76" xfId="60"/>
    <cellStyle name="xl77" xfId="66"/>
    <cellStyle name="xl78" xfId="72"/>
    <cellStyle name="xl78 2" xfId="157"/>
    <cellStyle name="xl79" xfId="50"/>
    <cellStyle name="xl80" xfId="61"/>
    <cellStyle name="xl81" xfId="67"/>
    <cellStyle name="xl82" xfId="51"/>
    <cellStyle name="xl83" xfId="57"/>
    <cellStyle name="xl84" xfId="62"/>
    <cellStyle name="xl85" xfId="68"/>
    <cellStyle name="xl86" xfId="48"/>
    <cellStyle name="xl87" xfId="54"/>
    <cellStyle name="xl88" xfId="58"/>
    <cellStyle name="xl89" xfId="63"/>
    <cellStyle name="xl90" xfId="69"/>
    <cellStyle name="xl91" xfId="49"/>
    <cellStyle name="xl92" xfId="52"/>
    <cellStyle name="xl93" xfId="55"/>
    <cellStyle name="xl94" xfId="64"/>
    <cellStyle name="xl95" xfId="70"/>
    <cellStyle name="xl96" xfId="73"/>
    <cellStyle name="xl97" xfId="77"/>
    <cellStyle name="xl98" xfId="85"/>
    <cellStyle name="xl99" xfId="90"/>
    <cellStyle name="Обычный" xfId="0" builtinId="0"/>
    <cellStyle name="Обычный 10" xfId="134"/>
    <cellStyle name="Обычный 11" xfId="138"/>
    <cellStyle name="Обычный 12" xfId="150"/>
    <cellStyle name="Обычный 13" xfId="147"/>
    <cellStyle name="Обычный 14" xfId="149"/>
    <cellStyle name="Обычный 15" xfId="151"/>
    <cellStyle name="Обычный 16" xfId="125"/>
    <cellStyle name="Обычный 2" xfId="132"/>
    <cellStyle name="Обычный 3" xfId="136"/>
    <cellStyle name="Обычный 4" xfId="140"/>
    <cellStyle name="Обычный 5" xfId="137"/>
    <cellStyle name="Обычный 6" xfId="139"/>
    <cellStyle name="Обычный 7" xfId="148"/>
    <cellStyle name="Обычный 8" xfId="133"/>
    <cellStyle name="Обычный 9" xfId="135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2"/>
  <sheetViews>
    <sheetView tabSelected="1" topLeftCell="B1" zoomScaleNormal="100" workbookViewId="0">
      <selection activeCell="C3" sqref="C3:F3"/>
    </sheetView>
  </sheetViews>
  <sheetFormatPr defaultRowHeight="15"/>
  <cols>
    <col min="1" max="1" width="6.85546875" style="7" customWidth="1"/>
    <col min="2" max="2" width="23" style="7" customWidth="1"/>
    <col min="3" max="3" width="50.28515625" style="7" customWidth="1"/>
    <col min="4" max="4" width="13.28515625" style="7" hidden="1" customWidth="1"/>
    <col min="5" max="5" width="17.28515625" style="7" customWidth="1"/>
    <col min="6" max="6" width="14.140625" style="7" customWidth="1"/>
    <col min="7" max="7" width="17.28515625" style="7" customWidth="1"/>
    <col min="8" max="8" width="16" style="84" customWidth="1"/>
    <col min="9" max="9" width="9.140625" style="7" hidden="1"/>
    <col min="10" max="10" width="9.140625" style="7"/>
    <col min="11" max="11" width="9.5703125" style="7" bestFit="1" customWidth="1"/>
    <col min="12" max="16384" width="9.140625" style="7"/>
  </cols>
  <sheetData>
    <row r="1" spans="1:11" ht="12" customHeight="1">
      <c r="C1" s="8"/>
      <c r="D1" s="8"/>
      <c r="E1" s="8"/>
      <c r="F1" s="8"/>
      <c r="G1" s="8"/>
      <c r="H1" s="8"/>
      <c r="I1" s="8"/>
    </row>
    <row r="2" spans="1:11" ht="14.1" customHeight="1">
      <c r="C2" s="90" t="s">
        <v>160</v>
      </c>
      <c r="D2" s="91"/>
      <c r="E2" s="91"/>
      <c r="F2" s="91"/>
      <c r="G2" s="91"/>
      <c r="H2" s="81"/>
      <c r="I2" s="9"/>
    </row>
    <row r="3" spans="1:11" ht="13.5" customHeight="1">
      <c r="C3" s="105" t="s">
        <v>253</v>
      </c>
      <c r="D3" s="105"/>
      <c r="E3" s="105"/>
      <c r="F3" s="105"/>
      <c r="G3" s="10"/>
      <c r="H3" s="82"/>
    </row>
    <row r="4" spans="1:11" ht="12.75" customHeight="1">
      <c r="A4" s="104" t="s">
        <v>161</v>
      </c>
      <c r="B4" s="104"/>
      <c r="C4" s="106" t="s">
        <v>202</v>
      </c>
      <c r="D4" s="106"/>
      <c r="E4" s="106"/>
      <c r="F4" s="106"/>
      <c r="G4" s="11"/>
      <c r="H4" s="82"/>
    </row>
    <row r="5" spans="1:11" ht="15.75" hidden="1" customHeight="1">
      <c r="C5" s="12"/>
      <c r="D5" s="92" t="s">
        <v>0</v>
      </c>
      <c r="E5" s="92"/>
      <c r="F5" s="92"/>
      <c r="G5" s="11"/>
      <c r="H5" s="82"/>
    </row>
    <row r="6" spans="1:11" ht="15.75" hidden="1" customHeight="1">
      <c r="C6" s="12"/>
      <c r="D6" s="93" t="s">
        <v>1</v>
      </c>
      <c r="E6" s="93"/>
      <c r="F6" s="93"/>
      <c r="G6" s="11"/>
      <c r="H6" s="82"/>
    </row>
    <row r="7" spans="1:11" ht="13.5" hidden="1" customHeight="1">
      <c r="C7" s="13"/>
      <c r="D7" s="14"/>
      <c r="E7" s="14"/>
      <c r="F7" s="15"/>
      <c r="G7" s="11"/>
      <c r="H7" s="82"/>
    </row>
    <row r="8" spans="1:11" ht="14.1" customHeight="1">
      <c r="A8" s="104" t="s">
        <v>2</v>
      </c>
      <c r="B8" s="104"/>
      <c r="C8" s="12"/>
      <c r="D8" s="12"/>
      <c r="E8" s="12"/>
      <c r="F8" s="16"/>
      <c r="G8" s="11"/>
      <c r="H8" s="82"/>
    </row>
    <row r="9" spans="1:11" ht="14.1" customHeight="1">
      <c r="C9" s="94" t="s">
        <v>162</v>
      </c>
      <c r="D9" s="94"/>
      <c r="E9" s="94"/>
      <c r="F9" s="94"/>
      <c r="G9" s="94"/>
      <c r="H9" s="94"/>
      <c r="I9" s="17"/>
    </row>
    <row r="10" spans="1:11" ht="12.95" customHeight="1">
      <c r="A10" s="102" t="s">
        <v>4</v>
      </c>
      <c r="B10" s="102" t="s">
        <v>5</v>
      </c>
      <c r="C10" s="95" t="s">
        <v>3</v>
      </c>
      <c r="D10" s="97" t="s">
        <v>4</v>
      </c>
      <c r="E10" s="97" t="s">
        <v>163</v>
      </c>
      <c r="F10" s="100" t="s">
        <v>216</v>
      </c>
      <c r="G10" s="97" t="s">
        <v>164</v>
      </c>
      <c r="H10" s="100" t="s">
        <v>165</v>
      </c>
      <c r="I10" s="18"/>
    </row>
    <row r="11" spans="1:11" ht="12" customHeight="1">
      <c r="A11" s="103"/>
      <c r="B11" s="103"/>
      <c r="C11" s="96"/>
      <c r="D11" s="98"/>
      <c r="E11" s="98"/>
      <c r="F11" s="101"/>
      <c r="G11" s="98"/>
      <c r="H11" s="101"/>
      <c r="I11" s="19"/>
    </row>
    <row r="12" spans="1:11" ht="27.75" customHeight="1">
      <c r="A12" s="103"/>
      <c r="B12" s="103"/>
      <c r="C12" s="96"/>
      <c r="D12" s="99"/>
      <c r="E12" s="99"/>
      <c r="F12" s="101"/>
      <c r="G12" s="99"/>
      <c r="H12" s="101"/>
      <c r="I12" s="19"/>
    </row>
    <row r="13" spans="1:11" ht="14.25" customHeight="1" thickBot="1">
      <c r="A13" s="20">
        <v>1</v>
      </c>
      <c r="B13" s="21">
        <v>2</v>
      </c>
      <c r="C13" s="22">
        <v>3</v>
      </c>
      <c r="D13" s="23">
        <v>2</v>
      </c>
      <c r="E13" s="21">
        <v>4</v>
      </c>
      <c r="F13" s="24" t="s">
        <v>6</v>
      </c>
      <c r="G13" s="24" t="s">
        <v>7</v>
      </c>
      <c r="H13" s="24" t="s">
        <v>166</v>
      </c>
      <c r="I13" s="19"/>
    </row>
    <row r="14" spans="1:11" ht="17.25" customHeight="1">
      <c r="A14" s="25" t="s">
        <v>9</v>
      </c>
      <c r="B14" s="26" t="s">
        <v>10</v>
      </c>
      <c r="C14" s="27" t="s">
        <v>8</v>
      </c>
      <c r="D14" s="28" t="s">
        <v>9</v>
      </c>
      <c r="E14" s="29">
        <f>E16+E95</f>
        <v>1082934.02</v>
      </c>
      <c r="F14" s="29">
        <f>F16+F95</f>
        <v>51852434.019999996</v>
      </c>
      <c r="G14" s="30">
        <f>G16+G95</f>
        <v>145400</v>
      </c>
      <c r="H14" s="30">
        <f>H16+H95</f>
        <v>2622153.12</v>
      </c>
      <c r="I14" s="31"/>
      <c r="K14" s="32"/>
    </row>
    <row r="15" spans="1:11" ht="15" hidden="1" customHeight="1">
      <c r="A15" s="33"/>
      <c r="B15" s="34"/>
      <c r="C15" s="35" t="s">
        <v>11</v>
      </c>
      <c r="D15" s="36"/>
      <c r="E15" s="37"/>
      <c r="F15" s="38"/>
      <c r="G15" s="39"/>
      <c r="H15" s="39"/>
      <c r="I15" s="31"/>
    </row>
    <row r="16" spans="1:11">
      <c r="A16" s="40" t="s">
        <v>9</v>
      </c>
      <c r="B16" s="41" t="s">
        <v>13</v>
      </c>
      <c r="C16" s="42" t="s">
        <v>12</v>
      </c>
      <c r="D16" s="43" t="s">
        <v>9</v>
      </c>
      <c r="E16" s="44">
        <f>E17+E22+E28+E32+E40+E43+E55+E63+E76+E86</f>
        <v>0</v>
      </c>
      <c r="F16" s="44">
        <f>F17+F22+F28+F32+F40+F43+F55+F63+F76+F86</f>
        <v>19349000</v>
      </c>
      <c r="G16" s="45">
        <f>G17+G22+G28+G32+G40+G43+G55+G63+G76+G86</f>
        <v>0</v>
      </c>
      <c r="H16" s="45">
        <f>H17+H22+H28+H32+H40+H43+H55+H63+H76+H86</f>
        <v>2416783.15</v>
      </c>
      <c r="I16" s="31"/>
    </row>
    <row r="17" spans="1:9">
      <c r="A17" s="46" t="s">
        <v>9</v>
      </c>
      <c r="B17" s="47" t="s">
        <v>15</v>
      </c>
      <c r="C17" s="48" t="s">
        <v>14</v>
      </c>
      <c r="D17" s="49" t="s">
        <v>9</v>
      </c>
      <c r="E17" s="50">
        <f>E18</f>
        <v>0</v>
      </c>
      <c r="F17" s="50">
        <f>F18</f>
        <v>7530000</v>
      </c>
      <c r="G17" s="51">
        <f>G18</f>
        <v>0</v>
      </c>
      <c r="H17" s="51">
        <f>H18</f>
        <v>912979.13</v>
      </c>
      <c r="I17" s="31"/>
    </row>
    <row r="18" spans="1:9">
      <c r="A18" s="52" t="s">
        <v>9</v>
      </c>
      <c r="B18" s="53" t="s">
        <v>17</v>
      </c>
      <c r="C18" s="54" t="s">
        <v>16</v>
      </c>
      <c r="D18" s="55" t="s">
        <v>9</v>
      </c>
      <c r="E18" s="56">
        <f>E19+E20+E21</f>
        <v>0</v>
      </c>
      <c r="F18" s="56">
        <f>F19+F20+F21</f>
        <v>7530000</v>
      </c>
      <c r="G18" s="57">
        <f>G19+G20+G21</f>
        <v>0</v>
      </c>
      <c r="H18" s="57">
        <f>H19+H20+H21</f>
        <v>912979.13</v>
      </c>
      <c r="I18" s="31"/>
    </row>
    <row r="19" spans="1:9" ht="57">
      <c r="A19" s="58" t="s">
        <v>9</v>
      </c>
      <c r="B19" s="59" t="s">
        <v>19</v>
      </c>
      <c r="C19" s="60" t="s">
        <v>18</v>
      </c>
      <c r="D19" s="61" t="s">
        <v>9</v>
      </c>
      <c r="E19" s="62"/>
      <c r="F19" s="63">
        <f>7472000</f>
        <v>7472000</v>
      </c>
      <c r="G19" s="63"/>
      <c r="H19" s="63">
        <v>904014.28</v>
      </c>
      <c r="I19" s="31"/>
    </row>
    <row r="20" spans="1:9" ht="69" customHeight="1">
      <c r="A20" s="58" t="s">
        <v>9</v>
      </c>
      <c r="B20" s="59" t="s">
        <v>21</v>
      </c>
      <c r="C20" s="60" t="s">
        <v>20</v>
      </c>
      <c r="D20" s="61" t="s">
        <v>9</v>
      </c>
      <c r="E20" s="62"/>
      <c r="F20" s="63">
        <f>10000-10000</f>
        <v>0</v>
      </c>
      <c r="G20" s="63"/>
      <c r="H20" s="63">
        <f>0</f>
        <v>0</v>
      </c>
      <c r="I20" s="31"/>
    </row>
    <row r="21" spans="1:9" ht="34.5">
      <c r="A21" s="58" t="s">
        <v>9</v>
      </c>
      <c r="B21" s="59" t="s">
        <v>23</v>
      </c>
      <c r="C21" s="60" t="s">
        <v>22</v>
      </c>
      <c r="D21" s="61" t="s">
        <v>9</v>
      </c>
      <c r="E21" s="62"/>
      <c r="F21" s="63">
        <f>58000</f>
        <v>58000</v>
      </c>
      <c r="G21" s="63"/>
      <c r="H21" s="63">
        <v>8964.85</v>
      </c>
      <c r="I21" s="31"/>
    </row>
    <row r="22" spans="1:9" ht="23.25">
      <c r="A22" s="46" t="s">
        <v>9</v>
      </c>
      <c r="B22" s="47" t="s">
        <v>25</v>
      </c>
      <c r="C22" s="48" t="s">
        <v>24</v>
      </c>
      <c r="D22" s="49" t="s">
        <v>9</v>
      </c>
      <c r="E22" s="50">
        <f>E23</f>
        <v>0</v>
      </c>
      <c r="F22" s="51">
        <f>F23</f>
        <v>2144000</v>
      </c>
      <c r="G22" s="51">
        <f>G23</f>
        <v>0</v>
      </c>
      <c r="H22" s="51">
        <f>H23</f>
        <v>200872.65</v>
      </c>
      <c r="I22" s="31"/>
    </row>
    <row r="23" spans="1:9" ht="23.25">
      <c r="A23" s="52" t="s">
        <v>9</v>
      </c>
      <c r="B23" s="53" t="s">
        <v>27</v>
      </c>
      <c r="C23" s="54" t="s">
        <v>26</v>
      </c>
      <c r="D23" s="55" t="s">
        <v>9</v>
      </c>
      <c r="E23" s="56">
        <f>E24+E25+E26+E27</f>
        <v>0</v>
      </c>
      <c r="F23" s="57">
        <f>F24+F25+F26+F27</f>
        <v>2144000</v>
      </c>
      <c r="G23" s="57">
        <f>G24+G25+G26+G27</f>
        <v>0</v>
      </c>
      <c r="H23" s="57">
        <f>H24+H25+H26+H27</f>
        <v>200872.65</v>
      </c>
      <c r="I23" s="31"/>
    </row>
    <row r="24" spans="1:9" ht="57">
      <c r="A24" s="58" t="s">
        <v>9</v>
      </c>
      <c r="B24" s="59" t="s">
        <v>29</v>
      </c>
      <c r="C24" s="60" t="s">
        <v>28</v>
      </c>
      <c r="D24" s="61" t="s">
        <v>9</v>
      </c>
      <c r="E24" s="62"/>
      <c r="F24" s="63">
        <v>920000</v>
      </c>
      <c r="G24" s="63"/>
      <c r="H24" s="63">
        <v>93995.54</v>
      </c>
      <c r="I24" s="31"/>
    </row>
    <row r="25" spans="1:9" ht="68.25">
      <c r="A25" s="58" t="s">
        <v>9</v>
      </c>
      <c r="B25" s="59" t="s">
        <v>31</v>
      </c>
      <c r="C25" s="60" t="s">
        <v>30</v>
      </c>
      <c r="D25" s="61" t="s">
        <v>9</v>
      </c>
      <c r="E25" s="62"/>
      <c r="F25" s="63">
        <v>7000</v>
      </c>
      <c r="G25" s="63"/>
      <c r="H25" s="63">
        <v>644.38</v>
      </c>
      <c r="I25" s="31"/>
    </row>
    <row r="26" spans="1:9" ht="57">
      <c r="A26" s="58" t="s">
        <v>9</v>
      </c>
      <c r="B26" s="59" t="s">
        <v>33</v>
      </c>
      <c r="C26" s="60" t="s">
        <v>32</v>
      </c>
      <c r="D26" s="61" t="s">
        <v>9</v>
      </c>
      <c r="E26" s="62"/>
      <c r="F26" s="63">
        <v>1217000</v>
      </c>
      <c r="G26" s="63"/>
      <c r="H26" s="63">
        <v>115894.38</v>
      </c>
      <c r="I26" s="31"/>
    </row>
    <row r="27" spans="1:9" ht="57">
      <c r="A27" s="58" t="s">
        <v>9</v>
      </c>
      <c r="B27" s="59" t="s">
        <v>35</v>
      </c>
      <c r="C27" s="60" t="s">
        <v>34</v>
      </c>
      <c r="D27" s="61" t="s">
        <v>9</v>
      </c>
      <c r="E27" s="62"/>
      <c r="F27" s="63"/>
      <c r="G27" s="63"/>
      <c r="H27" s="63">
        <v>-9661.65</v>
      </c>
      <c r="I27" s="31"/>
    </row>
    <row r="28" spans="1:9">
      <c r="A28" s="46" t="s">
        <v>9</v>
      </c>
      <c r="B28" s="47" t="s">
        <v>37</v>
      </c>
      <c r="C28" s="48" t="s">
        <v>36</v>
      </c>
      <c r="D28" s="49" t="s">
        <v>9</v>
      </c>
      <c r="E28" s="50">
        <f>E29</f>
        <v>0</v>
      </c>
      <c r="F28" s="51">
        <f>F29</f>
        <v>47000</v>
      </c>
      <c r="G28" s="51">
        <f>G29</f>
        <v>0</v>
      </c>
      <c r="H28" s="51">
        <f>H29</f>
        <v>33260</v>
      </c>
      <c r="I28" s="31"/>
    </row>
    <row r="29" spans="1:9">
      <c r="A29" s="52" t="s">
        <v>9</v>
      </c>
      <c r="B29" s="53" t="s">
        <v>39</v>
      </c>
      <c r="C29" s="54" t="s">
        <v>38</v>
      </c>
      <c r="D29" s="55" t="s">
        <v>9</v>
      </c>
      <c r="E29" s="56">
        <f>E30+E31</f>
        <v>0</v>
      </c>
      <c r="F29" s="57">
        <f>F30+F31</f>
        <v>47000</v>
      </c>
      <c r="G29" s="57">
        <f>G30+G31</f>
        <v>0</v>
      </c>
      <c r="H29" s="57">
        <f>H30</f>
        <v>33260</v>
      </c>
      <c r="I29" s="31"/>
    </row>
    <row r="30" spans="1:9">
      <c r="A30" s="58" t="s">
        <v>9</v>
      </c>
      <c r="B30" s="59" t="s">
        <v>40</v>
      </c>
      <c r="C30" s="60" t="s">
        <v>38</v>
      </c>
      <c r="D30" s="61" t="s">
        <v>9</v>
      </c>
      <c r="E30" s="62"/>
      <c r="F30" s="63">
        <f>47000</f>
        <v>47000</v>
      </c>
      <c r="G30" s="63"/>
      <c r="H30" s="63">
        <v>33260</v>
      </c>
      <c r="I30" s="31"/>
    </row>
    <row r="31" spans="1:9" ht="23.25">
      <c r="A31" s="58" t="s">
        <v>9</v>
      </c>
      <c r="B31" s="59" t="s">
        <v>42</v>
      </c>
      <c r="C31" s="60" t="s">
        <v>41</v>
      </c>
      <c r="D31" s="61" t="s">
        <v>9</v>
      </c>
      <c r="E31" s="62"/>
      <c r="F31" s="63"/>
      <c r="G31" s="63"/>
      <c r="H31" s="63">
        <v>0</v>
      </c>
      <c r="I31" s="31"/>
    </row>
    <row r="32" spans="1:9">
      <c r="A32" s="46" t="s">
        <v>9</v>
      </c>
      <c r="B32" s="47" t="s">
        <v>44</v>
      </c>
      <c r="C32" s="48" t="s">
        <v>43</v>
      </c>
      <c r="D32" s="49" t="s">
        <v>9</v>
      </c>
      <c r="E32" s="50">
        <f>E33+E35</f>
        <v>0</v>
      </c>
      <c r="F32" s="51">
        <f>F33+F35</f>
        <v>7958000</v>
      </c>
      <c r="G32" s="51">
        <f>G33+G35</f>
        <v>0</v>
      </c>
      <c r="H32" s="51">
        <f>H33+H35</f>
        <v>927685.22</v>
      </c>
      <c r="I32" s="31"/>
    </row>
    <row r="33" spans="1:9">
      <c r="A33" s="64" t="s">
        <v>9</v>
      </c>
      <c r="B33" s="65" t="s">
        <v>46</v>
      </c>
      <c r="C33" s="66" t="s">
        <v>45</v>
      </c>
      <c r="D33" s="67" t="s">
        <v>9</v>
      </c>
      <c r="E33" s="56">
        <f>E34</f>
        <v>0</v>
      </c>
      <c r="F33" s="57">
        <f>F34</f>
        <v>850000</v>
      </c>
      <c r="G33" s="57">
        <f>G34</f>
        <v>0</v>
      </c>
      <c r="H33" s="57">
        <f>H34</f>
        <v>39485.69</v>
      </c>
      <c r="I33" s="31"/>
    </row>
    <row r="34" spans="1:9" ht="34.5">
      <c r="A34" s="58" t="s">
        <v>9</v>
      </c>
      <c r="B34" s="59" t="s">
        <v>48</v>
      </c>
      <c r="C34" s="60" t="s">
        <v>47</v>
      </c>
      <c r="D34" s="61" t="s">
        <v>9</v>
      </c>
      <c r="E34" s="62"/>
      <c r="F34" s="63">
        <f>850000</f>
        <v>850000</v>
      </c>
      <c r="G34" s="63"/>
      <c r="H34" s="63">
        <v>39485.69</v>
      </c>
      <c r="I34" s="31"/>
    </row>
    <row r="35" spans="1:9">
      <c r="A35" s="64" t="s">
        <v>9</v>
      </c>
      <c r="B35" s="65" t="s">
        <v>50</v>
      </c>
      <c r="C35" s="66" t="s">
        <v>49</v>
      </c>
      <c r="D35" s="67" t="s">
        <v>9</v>
      </c>
      <c r="E35" s="56">
        <f>E36+E38</f>
        <v>0</v>
      </c>
      <c r="F35" s="57">
        <f>F36+F38</f>
        <v>7108000</v>
      </c>
      <c r="G35" s="57">
        <f>G36+G38</f>
        <v>0</v>
      </c>
      <c r="H35" s="57">
        <f>H36+H38</f>
        <v>888199.53</v>
      </c>
      <c r="I35" s="31"/>
    </row>
    <row r="36" spans="1:9">
      <c r="A36" s="58" t="s">
        <v>9</v>
      </c>
      <c r="B36" s="59" t="s">
        <v>52</v>
      </c>
      <c r="C36" s="60" t="s">
        <v>51</v>
      </c>
      <c r="D36" s="61" t="s">
        <v>9</v>
      </c>
      <c r="E36" s="62">
        <f>E37</f>
        <v>0</v>
      </c>
      <c r="F36" s="68">
        <f>F37</f>
        <v>4120000</v>
      </c>
      <c r="G36" s="68">
        <f>G37</f>
        <v>0</v>
      </c>
      <c r="H36" s="68">
        <f>H37</f>
        <v>822265</v>
      </c>
      <c r="I36" s="31"/>
    </row>
    <row r="37" spans="1:9" ht="23.25">
      <c r="A37" s="58" t="s">
        <v>9</v>
      </c>
      <c r="B37" s="59" t="s">
        <v>54</v>
      </c>
      <c r="C37" s="60" t="s">
        <v>53</v>
      </c>
      <c r="D37" s="61" t="s">
        <v>9</v>
      </c>
      <c r="E37" s="62"/>
      <c r="F37" s="63">
        <f>4120000</f>
        <v>4120000</v>
      </c>
      <c r="G37" s="63"/>
      <c r="H37" s="63">
        <f>822265</f>
        <v>822265</v>
      </c>
      <c r="I37" s="31"/>
    </row>
    <row r="38" spans="1:9">
      <c r="A38" s="58" t="s">
        <v>9</v>
      </c>
      <c r="B38" s="59" t="s">
        <v>56</v>
      </c>
      <c r="C38" s="60" t="s">
        <v>55</v>
      </c>
      <c r="D38" s="61" t="s">
        <v>9</v>
      </c>
      <c r="E38" s="62">
        <f>E39</f>
        <v>0</v>
      </c>
      <c r="F38" s="68">
        <f>F39</f>
        <v>2988000</v>
      </c>
      <c r="G38" s="68">
        <f>G39</f>
        <v>0</v>
      </c>
      <c r="H38" s="68">
        <f>H39</f>
        <v>65934.53</v>
      </c>
      <c r="I38" s="31"/>
    </row>
    <row r="39" spans="1:9" ht="23.25">
      <c r="A39" s="58" t="s">
        <v>9</v>
      </c>
      <c r="B39" s="59" t="s">
        <v>58</v>
      </c>
      <c r="C39" s="60" t="s">
        <v>57</v>
      </c>
      <c r="D39" s="61" t="s">
        <v>9</v>
      </c>
      <c r="E39" s="62"/>
      <c r="F39" s="63">
        <f>2988000</f>
        <v>2988000</v>
      </c>
      <c r="G39" s="63"/>
      <c r="H39" s="63">
        <v>65934.53</v>
      </c>
      <c r="I39" s="31"/>
    </row>
    <row r="40" spans="1:9">
      <c r="A40" s="46" t="s">
        <v>9</v>
      </c>
      <c r="B40" s="47" t="s">
        <v>60</v>
      </c>
      <c r="C40" s="48" t="s">
        <v>59</v>
      </c>
      <c r="D40" s="49" t="s">
        <v>9</v>
      </c>
      <c r="E40" s="50">
        <f t="shared" ref="E40:H41" si="0">E41</f>
        <v>0</v>
      </c>
      <c r="F40" s="51">
        <f t="shared" si="0"/>
        <v>0</v>
      </c>
      <c r="G40" s="51">
        <f t="shared" si="0"/>
        <v>0</v>
      </c>
      <c r="H40" s="51">
        <f t="shared" si="0"/>
        <v>0</v>
      </c>
      <c r="I40" s="31"/>
    </row>
    <row r="41" spans="1:9" ht="34.5">
      <c r="A41" s="52" t="s">
        <v>9</v>
      </c>
      <c r="B41" s="53" t="s">
        <v>62</v>
      </c>
      <c r="C41" s="54" t="s">
        <v>61</v>
      </c>
      <c r="D41" s="55" t="s">
        <v>9</v>
      </c>
      <c r="E41" s="56">
        <f t="shared" si="0"/>
        <v>0</v>
      </c>
      <c r="F41" s="57">
        <f t="shared" si="0"/>
        <v>0</v>
      </c>
      <c r="G41" s="57">
        <f t="shared" si="0"/>
        <v>0</v>
      </c>
      <c r="H41" s="57">
        <f t="shared" si="0"/>
        <v>0</v>
      </c>
      <c r="I41" s="31"/>
    </row>
    <row r="42" spans="1:9" ht="57">
      <c r="A42" s="58" t="s">
        <v>9</v>
      </c>
      <c r="B42" s="59" t="s">
        <v>64</v>
      </c>
      <c r="C42" s="60" t="s">
        <v>63</v>
      </c>
      <c r="D42" s="61" t="s">
        <v>9</v>
      </c>
      <c r="E42" s="62"/>
      <c r="F42" s="63"/>
      <c r="G42" s="63"/>
      <c r="H42" s="63"/>
      <c r="I42" s="31"/>
    </row>
    <row r="43" spans="1:9" ht="34.5">
      <c r="A43" s="46" t="s">
        <v>9</v>
      </c>
      <c r="B43" s="47" t="s">
        <v>66</v>
      </c>
      <c r="C43" s="48" t="s">
        <v>65</v>
      </c>
      <c r="D43" s="49" t="s">
        <v>9</v>
      </c>
      <c r="E43" s="50">
        <f>E44+E49+E52</f>
        <v>0</v>
      </c>
      <c r="F43" s="51">
        <f>F44+F49+F52</f>
        <v>1550000</v>
      </c>
      <c r="G43" s="51">
        <f>G44+G49+G52</f>
        <v>0</v>
      </c>
      <c r="H43" s="51">
        <f>H44+H49+H52</f>
        <v>299334.09000000003</v>
      </c>
      <c r="I43" s="31"/>
    </row>
    <row r="44" spans="1:9" ht="68.25">
      <c r="A44" s="64" t="s">
        <v>9</v>
      </c>
      <c r="B44" s="65" t="s">
        <v>68</v>
      </c>
      <c r="C44" s="66" t="s">
        <v>67</v>
      </c>
      <c r="D44" s="67" t="s">
        <v>9</v>
      </c>
      <c r="E44" s="56">
        <f>E45+E47</f>
        <v>0</v>
      </c>
      <c r="F44" s="57">
        <f>F45+F47</f>
        <v>1200000</v>
      </c>
      <c r="G44" s="57">
        <f>G45+G47</f>
        <v>0</v>
      </c>
      <c r="H44" s="83">
        <f>H45</f>
        <v>276036.89</v>
      </c>
      <c r="I44" s="31"/>
    </row>
    <row r="45" spans="1:9" ht="45.75">
      <c r="A45" s="58" t="s">
        <v>9</v>
      </c>
      <c r="B45" s="59" t="s">
        <v>70</v>
      </c>
      <c r="C45" s="60" t="s">
        <v>69</v>
      </c>
      <c r="D45" s="61" t="s">
        <v>9</v>
      </c>
      <c r="E45" s="62">
        <f>E46</f>
        <v>0</v>
      </c>
      <c r="F45" s="68">
        <f>F46</f>
        <v>1200000</v>
      </c>
      <c r="G45" s="68">
        <f>G46</f>
        <v>0</v>
      </c>
      <c r="H45" s="68">
        <f>H46</f>
        <v>276036.89</v>
      </c>
      <c r="I45" s="31"/>
    </row>
    <row r="46" spans="1:9" ht="57">
      <c r="A46" s="58" t="s">
        <v>9</v>
      </c>
      <c r="B46" s="59" t="s">
        <v>72</v>
      </c>
      <c r="C46" s="60" t="s">
        <v>71</v>
      </c>
      <c r="D46" s="61" t="s">
        <v>9</v>
      </c>
      <c r="E46" s="62"/>
      <c r="F46" s="63">
        <f>1200000</f>
        <v>1200000</v>
      </c>
      <c r="G46" s="63"/>
      <c r="H46" s="63">
        <v>276036.89</v>
      </c>
      <c r="I46" s="31"/>
    </row>
    <row r="47" spans="1:9" ht="57">
      <c r="A47" s="58" t="s">
        <v>9</v>
      </c>
      <c r="B47" s="59" t="s">
        <v>74</v>
      </c>
      <c r="C47" s="60" t="s">
        <v>73</v>
      </c>
      <c r="D47" s="61" t="s">
        <v>9</v>
      </c>
      <c r="E47" s="62">
        <f>E48</f>
        <v>0</v>
      </c>
      <c r="F47" s="68">
        <f>F48</f>
        <v>0</v>
      </c>
      <c r="G47" s="68">
        <f>G48</f>
        <v>0</v>
      </c>
      <c r="H47" s="68">
        <f>H48</f>
        <v>0</v>
      </c>
      <c r="I47" s="31"/>
    </row>
    <row r="48" spans="1:9" ht="57">
      <c r="A48" s="58" t="s">
        <v>9</v>
      </c>
      <c r="B48" s="59" t="s">
        <v>76</v>
      </c>
      <c r="C48" s="60" t="s">
        <v>75</v>
      </c>
      <c r="D48" s="61" t="s">
        <v>9</v>
      </c>
      <c r="E48" s="62"/>
      <c r="F48" s="63"/>
      <c r="G48" s="63"/>
      <c r="H48" s="63"/>
      <c r="I48" s="31"/>
    </row>
    <row r="49" spans="1:9" ht="23.25">
      <c r="A49" s="52" t="s">
        <v>9</v>
      </c>
      <c r="B49" s="65" t="s">
        <v>192</v>
      </c>
      <c r="C49" s="54" t="s">
        <v>195</v>
      </c>
      <c r="D49" s="55"/>
      <c r="E49" s="56">
        <f t="shared" ref="E49:H50" si="1">E50</f>
        <v>0</v>
      </c>
      <c r="F49" s="57">
        <f t="shared" si="1"/>
        <v>0</v>
      </c>
      <c r="G49" s="57">
        <f t="shared" si="1"/>
        <v>0</v>
      </c>
      <c r="H49" s="57">
        <f t="shared" si="1"/>
        <v>0</v>
      </c>
      <c r="I49" s="31"/>
    </row>
    <row r="50" spans="1:9" ht="34.5">
      <c r="A50" s="58" t="s">
        <v>9</v>
      </c>
      <c r="B50" s="69" t="s">
        <v>193</v>
      </c>
      <c r="C50" s="60" t="s">
        <v>196</v>
      </c>
      <c r="D50" s="61"/>
      <c r="E50" s="62">
        <f t="shared" si="1"/>
        <v>0</v>
      </c>
      <c r="F50" s="68">
        <f t="shared" si="1"/>
        <v>0</v>
      </c>
      <c r="G50" s="68">
        <f t="shared" si="1"/>
        <v>0</v>
      </c>
      <c r="H50" s="68">
        <f t="shared" si="1"/>
        <v>0</v>
      </c>
      <c r="I50" s="31"/>
    </row>
    <row r="51" spans="1:9" ht="34.5">
      <c r="A51" s="58" t="s">
        <v>9</v>
      </c>
      <c r="B51" s="69" t="s">
        <v>194</v>
      </c>
      <c r="C51" s="60" t="s">
        <v>197</v>
      </c>
      <c r="D51" s="61"/>
      <c r="E51" s="62"/>
      <c r="F51" s="63"/>
      <c r="G51" s="63"/>
      <c r="H51" s="63"/>
      <c r="I51" s="31"/>
    </row>
    <row r="52" spans="1:9" ht="64.5" customHeight="1">
      <c r="A52" s="64" t="s">
        <v>9</v>
      </c>
      <c r="B52" s="65" t="s">
        <v>78</v>
      </c>
      <c r="C52" s="66" t="s">
        <v>77</v>
      </c>
      <c r="D52" s="67" t="s">
        <v>9</v>
      </c>
      <c r="E52" s="56">
        <f t="shared" ref="E52:H53" si="2">E53</f>
        <v>0</v>
      </c>
      <c r="F52" s="57">
        <f t="shared" si="2"/>
        <v>350000</v>
      </c>
      <c r="G52" s="57">
        <f t="shared" si="2"/>
        <v>0</v>
      </c>
      <c r="H52" s="57">
        <f t="shared" si="2"/>
        <v>23297.200000000001</v>
      </c>
      <c r="I52" s="31"/>
    </row>
    <row r="53" spans="1:9" ht="68.25">
      <c r="A53" s="58" t="s">
        <v>9</v>
      </c>
      <c r="B53" s="59" t="s">
        <v>80</v>
      </c>
      <c r="C53" s="60" t="s">
        <v>79</v>
      </c>
      <c r="D53" s="61" t="s">
        <v>9</v>
      </c>
      <c r="E53" s="62">
        <f t="shared" si="2"/>
        <v>0</v>
      </c>
      <c r="F53" s="68">
        <f t="shared" si="2"/>
        <v>350000</v>
      </c>
      <c r="G53" s="68">
        <f t="shared" si="2"/>
        <v>0</v>
      </c>
      <c r="H53" s="68">
        <f t="shared" si="2"/>
        <v>23297.200000000001</v>
      </c>
      <c r="I53" s="31"/>
    </row>
    <row r="54" spans="1:9" ht="57">
      <c r="A54" s="58" t="s">
        <v>9</v>
      </c>
      <c r="B54" s="59" t="s">
        <v>82</v>
      </c>
      <c r="C54" s="60" t="s">
        <v>81</v>
      </c>
      <c r="D54" s="61" t="s">
        <v>9</v>
      </c>
      <c r="E54" s="62"/>
      <c r="F54" s="63">
        <f>350000</f>
        <v>350000</v>
      </c>
      <c r="G54" s="63"/>
      <c r="H54" s="63">
        <v>23297.200000000001</v>
      </c>
      <c r="I54" s="31"/>
    </row>
    <row r="55" spans="1:9" ht="23.25">
      <c r="A55" s="46" t="s">
        <v>9</v>
      </c>
      <c r="B55" s="47" t="s">
        <v>84</v>
      </c>
      <c r="C55" s="48" t="s">
        <v>83</v>
      </c>
      <c r="D55" s="49" t="s">
        <v>9</v>
      </c>
      <c r="E55" s="50">
        <f>E56+E60</f>
        <v>0</v>
      </c>
      <c r="F55" s="51">
        <f>F56+F60</f>
        <v>15000</v>
      </c>
      <c r="G55" s="51">
        <f>G56+G60</f>
        <v>0</v>
      </c>
      <c r="H55" s="51">
        <f>H56+H60</f>
        <v>2400</v>
      </c>
      <c r="I55" s="31"/>
    </row>
    <row r="56" spans="1:9">
      <c r="A56" s="52" t="s">
        <v>9</v>
      </c>
      <c r="B56" s="53" t="s">
        <v>86</v>
      </c>
      <c r="C56" s="54" t="s">
        <v>85</v>
      </c>
      <c r="D56" s="55" t="s">
        <v>9</v>
      </c>
      <c r="E56" s="56">
        <f t="shared" ref="E56:H58" si="3">E57</f>
        <v>0</v>
      </c>
      <c r="F56" s="57">
        <f t="shared" si="3"/>
        <v>15000</v>
      </c>
      <c r="G56" s="57">
        <f t="shared" si="3"/>
        <v>0</v>
      </c>
      <c r="H56" s="57">
        <f t="shared" si="3"/>
        <v>2400</v>
      </c>
      <c r="I56" s="31"/>
    </row>
    <row r="57" spans="1:9">
      <c r="A57" s="58" t="s">
        <v>9</v>
      </c>
      <c r="B57" s="59" t="s">
        <v>88</v>
      </c>
      <c r="C57" s="60" t="s">
        <v>87</v>
      </c>
      <c r="D57" s="61" t="s">
        <v>9</v>
      </c>
      <c r="E57" s="62">
        <f t="shared" si="3"/>
        <v>0</v>
      </c>
      <c r="F57" s="68">
        <f t="shared" si="3"/>
        <v>15000</v>
      </c>
      <c r="G57" s="68">
        <f t="shared" si="3"/>
        <v>0</v>
      </c>
      <c r="H57" s="68">
        <f t="shared" si="3"/>
        <v>2400</v>
      </c>
      <c r="I57" s="31"/>
    </row>
    <row r="58" spans="1:9" ht="23.25">
      <c r="A58" s="58" t="s">
        <v>9</v>
      </c>
      <c r="B58" s="59" t="s">
        <v>90</v>
      </c>
      <c r="C58" s="60" t="s">
        <v>89</v>
      </c>
      <c r="D58" s="61" t="s">
        <v>9</v>
      </c>
      <c r="E58" s="62">
        <f t="shared" si="3"/>
        <v>0</v>
      </c>
      <c r="F58" s="68">
        <f t="shared" si="3"/>
        <v>15000</v>
      </c>
      <c r="G58" s="68">
        <f t="shared" si="3"/>
        <v>0</v>
      </c>
      <c r="H58" s="68">
        <f t="shared" si="3"/>
        <v>2400</v>
      </c>
      <c r="I58" s="31"/>
    </row>
    <row r="59" spans="1:9" ht="23.25">
      <c r="A59" s="58" t="s">
        <v>9</v>
      </c>
      <c r="B59" s="59" t="s">
        <v>91</v>
      </c>
      <c r="C59" s="60" t="s">
        <v>89</v>
      </c>
      <c r="D59" s="61" t="s">
        <v>9</v>
      </c>
      <c r="E59" s="62"/>
      <c r="F59" s="63">
        <f>15000</f>
        <v>15000</v>
      </c>
      <c r="G59" s="63"/>
      <c r="H59" s="63">
        <f>2400</f>
        <v>2400</v>
      </c>
      <c r="I59" s="31"/>
    </row>
    <row r="60" spans="1:9">
      <c r="A60" s="52" t="s">
        <v>9</v>
      </c>
      <c r="B60" s="53" t="s">
        <v>93</v>
      </c>
      <c r="C60" s="54" t="s">
        <v>92</v>
      </c>
      <c r="D60" s="55" t="s">
        <v>9</v>
      </c>
      <c r="E60" s="56">
        <f t="shared" ref="E60:H61" si="4">E61</f>
        <v>0</v>
      </c>
      <c r="F60" s="57">
        <f t="shared" si="4"/>
        <v>0</v>
      </c>
      <c r="G60" s="57">
        <f t="shared" si="4"/>
        <v>0</v>
      </c>
      <c r="H60" s="57">
        <f t="shared" si="4"/>
        <v>0</v>
      </c>
      <c r="I60" s="31"/>
    </row>
    <row r="61" spans="1:9">
      <c r="A61" s="58" t="s">
        <v>9</v>
      </c>
      <c r="B61" s="59" t="s">
        <v>95</v>
      </c>
      <c r="C61" s="60" t="s">
        <v>94</v>
      </c>
      <c r="D61" s="61" t="s">
        <v>9</v>
      </c>
      <c r="E61" s="62">
        <f t="shared" si="4"/>
        <v>0</v>
      </c>
      <c r="F61" s="68">
        <f t="shared" si="4"/>
        <v>0</v>
      </c>
      <c r="G61" s="68">
        <f t="shared" si="4"/>
        <v>0</v>
      </c>
      <c r="H61" s="68">
        <f t="shared" si="4"/>
        <v>0</v>
      </c>
      <c r="I61" s="31"/>
    </row>
    <row r="62" spans="1:9" ht="23.25">
      <c r="A62" s="58" t="s">
        <v>9</v>
      </c>
      <c r="B62" s="59" t="s">
        <v>97</v>
      </c>
      <c r="C62" s="60" t="s">
        <v>96</v>
      </c>
      <c r="D62" s="61" t="s">
        <v>9</v>
      </c>
      <c r="E62" s="62"/>
      <c r="F62" s="63"/>
      <c r="G62" s="63"/>
      <c r="H62" s="63"/>
      <c r="I62" s="31"/>
    </row>
    <row r="63" spans="1:9" ht="23.25">
      <c r="A63" s="46" t="s">
        <v>9</v>
      </c>
      <c r="B63" s="47" t="s">
        <v>99</v>
      </c>
      <c r="C63" s="48" t="s">
        <v>98</v>
      </c>
      <c r="D63" s="49" t="s">
        <v>9</v>
      </c>
      <c r="E63" s="50">
        <f>E64+E66+E71</f>
        <v>0</v>
      </c>
      <c r="F63" s="51">
        <f>F64+F66+F71</f>
        <v>0</v>
      </c>
      <c r="G63" s="51">
        <f>G64+G66+G71</f>
        <v>0</v>
      </c>
      <c r="H63" s="51">
        <f>H64+H66+H71</f>
        <v>19957.5</v>
      </c>
      <c r="I63" s="31"/>
    </row>
    <row r="64" spans="1:9">
      <c r="A64" s="64" t="s">
        <v>9</v>
      </c>
      <c r="B64" s="65" t="s">
        <v>101</v>
      </c>
      <c r="C64" s="66" t="s">
        <v>100</v>
      </c>
      <c r="D64" s="67" t="s">
        <v>9</v>
      </c>
      <c r="E64" s="56">
        <f>E65</f>
        <v>0</v>
      </c>
      <c r="F64" s="57">
        <f>F65</f>
        <v>0</v>
      </c>
      <c r="G64" s="57">
        <f>G65</f>
        <v>0</v>
      </c>
      <c r="H64" s="57">
        <f>H65</f>
        <v>0</v>
      </c>
      <c r="I64" s="31"/>
    </row>
    <row r="65" spans="1:9" ht="23.25">
      <c r="A65" s="58" t="s">
        <v>9</v>
      </c>
      <c r="B65" s="59" t="s">
        <v>103</v>
      </c>
      <c r="C65" s="60" t="s">
        <v>102</v>
      </c>
      <c r="D65" s="61" t="s">
        <v>9</v>
      </c>
      <c r="E65" s="62"/>
      <c r="F65" s="63"/>
      <c r="G65" s="63"/>
      <c r="H65" s="63"/>
      <c r="I65" s="31"/>
    </row>
    <row r="66" spans="1:9" ht="57">
      <c r="A66" s="52" t="s">
        <v>9</v>
      </c>
      <c r="B66" s="53" t="s">
        <v>105</v>
      </c>
      <c r="C66" s="54" t="s">
        <v>104</v>
      </c>
      <c r="D66" s="55" t="s">
        <v>9</v>
      </c>
      <c r="E66" s="56">
        <f>E67+E69</f>
        <v>0</v>
      </c>
      <c r="F66" s="57">
        <f>F67+F69</f>
        <v>0</v>
      </c>
      <c r="G66" s="57">
        <f>G67+G69</f>
        <v>0</v>
      </c>
      <c r="H66" s="57">
        <f>H67+H69</f>
        <v>0</v>
      </c>
      <c r="I66" s="31"/>
    </row>
    <row r="67" spans="1:9" ht="68.25" customHeight="1">
      <c r="A67" s="58" t="s">
        <v>9</v>
      </c>
      <c r="B67" s="59" t="s">
        <v>107</v>
      </c>
      <c r="C67" s="60" t="s">
        <v>106</v>
      </c>
      <c r="D67" s="61" t="s">
        <v>9</v>
      </c>
      <c r="E67" s="62">
        <f t="shared" ref="E67:H67" si="5">E68</f>
        <v>0</v>
      </c>
      <c r="F67" s="68">
        <f t="shared" si="5"/>
        <v>0</v>
      </c>
      <c r="G67" s="68">
        <f t="shared" si="5"/>
        <v>0</v>
      </c>
      <c r="H67" s="68">
        <f t="shared" si="5"/>
        <v>0</v>
      </c>
      <c r="I67" s="31"/>
    </row>
    <row r="68" spans="1:9" ht="68.25">
      <c r="A68" s="58" t="s">
        <v>9</v>
      </c>
      <c r="B68" s="59" t="s">
        <v>109</v>
      </c>
      <c r="C68" s="60" t="s">
        <v>108</v>
      </c>
      <c r="D68" s="61" t="s">
        <v>9</v>
      </c>
      <c r="E68" s="62"/>
      <c r="F68" s="63">
        <f>0</f>
        <v>0</v>
      </c>
      <c r="G68" s="63"/>
      <c r="H68" s="63">
        <v>0</v>
      </c>
      <c r="I68" s="31"/>
    </row>
    <row r="69" spans="1:9" ht="68.25">
      <c r="A69" s="70" t="s">
        <v>9</v>
      </c>
      <c r="B69" s="71" t="s">
        <v>198</v>
      </c>
      <c r="C69" s="72" t="s">
        <v>200</v>
      </c>
      <c r="D69" s="61"/>
      <c r="E69" s="62">
        <f>E70</f>
        <v>0</v>
      </c>
      <c r="F69" s="68">
        <f>F70</f>
        <v>0</v>
      </c>
      <c r="G69" s="68">
        <f>G70</f>
        <v>0</v>
      </c>
      <c r="H69" s="68">
        <f>H70</f>
        <v>0</v>
      </c>
      <c r="I69" s="31"/>
    </row>
    <row r="70" spans="1:9" ht="68.25">
      <c r="A70" s="70" t="s">
        <v>9</v>
      </c>
      <c r="B70" s="71" t="s">
        <v>199</v>
      </c>
      <c r="C70" s="72" t="s">
        <v>201</v>
      </c>
      <c r="D70" s="61"/>
      <c r="E70" s="62"/>
      <c r="F70" s="63"/>
      <c r="G70" s="63"/>
      <c r="H70" s="63"/>
      <c r="I70" s="31"/>
    </row>
    <row r="71" spans="1:9" ht="23.25">
      <c r="A71" s="64" t="s">
        <v>9</v>
      </c>
      <c r="B71" s="65" t="s">
        <v>111</v>
      </c>
      <c r="C71" s="66" t="s">
        <v>110</v>
      </c>
      <c r="D71" s="67" t="s">
        <v>9</v>
      </c>
      <c r="E71" s="56">
        <f>E72+E74</f>
        <v>0</v>
      </c>
      <c r="F71" s="57">
        <f>F72+F74</f>
        <v>0</v>
      </c>
      <c r="G71" s="57">
        <f>G72+G74</f>
        <v>0</v>
      </c>
      <c r="H71" s="57">
        <f>H72+H74</f>
        <v>19957.5</v>
      </c>
      <c r="I71" s="31"/>
    </row>
    <row r="72" spans="1:9" ht="23.25">
      <c r="A72" s="58" t="s">
        <v>9</v>
      </c>
      <c r="B72" s="59" t="s">
        <v>113</v>
      </c>
      <c r="C72" s="60" t="s">
        <v>112</v>
      </c>
      <c r="D72" s="61" t="s">
        <v>9</v>
      </c>
      <c r="E72" s="62">
        <f>E73</f>
        <v>0</v>
      </c>
      <c r="F72" s="68">
        <f>F73</f>
        <v>0</v>
      </c>
      <c r="G72" s="68">
        <f>G73</f>
        <v>0</v>
      </c>
      <c r="H72" s="68">
        <f>H73</f>
        <v>19957.5</v>
      </c>
      <c r="I72" s="31"/>
    </row>
    <row r="73" spans="1:9" ht="34.5">
      <c r="A73" s="58" t="s">
        <v>9</v>
      </c>
      <c r="B73" s="59" t="s">
        <v>115</v>
      </c>
      <c r="C73" s="60" t="s">
        <v>114</v>
      </c>
      <c r="D73" s="61" t="s">
        <v>9</v>
      </c>
      <c r="E73" s="62"/>
      <c r="F73" s="63">
        <f>0</f>
        <v>0</v>
      </c>
      <c r="G73" s="63"/>
      <c r="H73" s="63">
        <v>19957.5</v>
      </c>
      <c r="I73" s="31"/>
    </row>
    <row r="74" spans="1:9" ht="34.5">
      <c r="A74" s="58" t="s">
        <v>9</v>
      </c>
      <c r="B74" s="59" t="s">
        <v>117</v>
      </c>
      <c r="C74" s="60" t="s">
        <v>116</v>
      </c>
      <c r="D74" s="61" t="s">
        <v>9</v>
      </c>
      <c r="E74" s="62">
        <f>E75</f>
        <v>0</v>
      </c>
      <c r="F74" s="68">
        <f>F75</f>
        <v>0</v>
      </c>
      <c r="G74" s="68">
        <f>G75</f>
        <v>0</v>
      </c>
      <c r="H74" s="68">
        <f>H75</f>
        <v>0</v>
      </c>
      <c r="I74" s="31"/>
    </row>
    <row r="75" spans="1:9" ht="33.75" customHeight="1">
      <c r="A75" s="58" t="s">
        <v>9</v>
      </c>
      <c r="B75" s="59" t="s">
        <v>119</v>
      </c>
      <c r="C75" s="60" t="s">
        <v>118</v>
      </c>
      <c r="D75" s="61" t="s">
        <v>9</v>
      </c>
      <c r="E75" s="62"/>
      <c r="F75" s="63">
        <v>0</v>
      </c>
      <c r="G75" s="63"/>
      <c r="H75" s="63">
        <v>0</v>
      </c>
      <c r="I75" s="31"/>
    </row>
    <row r="76" spans="1:9">
      <c r="A76" s="46" t="s">
        <v>9</v>
      </c>
      <c r="B76" s="47" t="s">
        <v>121</v>
      </c>
      <c r="C76" s="48" t="s">
        <v>120</v>
      </c>
      <c r="D76" s="49" t="s">
        <v>9</v>
      </c>
      <c r="E76" s="50">
        <f>E77+E80</f>
        <v>0</v>
      </c>
      <c r="F76" s="51">
        <f>F77+F80</f>
        <v>30000</v>
      </c>
      <c r="G76" s="51">
        <f>G77+G80</f>
        <v>0</v>
      </c>
      <c r="H76" s="51">
        <f>H77+H80</f>
        <v>8000</v>
      </c>
      <c r="I76" s="31"/>
    </row>
    <row r="77" spans="1:9">
      <c r="A77" s="1" t="s">
        <v>9</v>
      </c>
      <c r="B77" s="2" t="s">
        <v>224</v>
      </c>
      <c r="C77" s="3" t="s">
        <v>225</v>
      </c>
      <c r="D77" s="4" t="s">
        <v>9</v>
      </c>
      <c r="E77" s="5">
        <f t="shared" ref="E77:H78" si="6">E78</f>
        <v>0</v>
      </c>
      <c r="F77" s="6">
        <f t="shared" si="6"/>
        <v>0</v>
      </c>
      <c r="G77" s="6">
        <f t="shared" si="6"/>
        <v>0</v>
      </c>
      <c r="H77" s="6">
        <f t="shared" si="6"/>
        <v>0</v>
      </c>
      <c r="I77" s="31"/>
    </row>
    <row r="78" spans="1:9" ht="113.25">
      <c r="A78" s="1" t="s">
        <v>9</v>
      </c>
      <c r="B78" s="2" t="s">
        <v>226</v>
      </c>
      <c r="C78" s="3" t="s">
        <v>227</v>
      </c>
      <c r="D78" s="4" t="s">
        <v>9</v>
      </c>
      <c r="E78" s="73">
        <f t="shared" si="6"/>
        <v>0</v>
      </c>
      <c r="F78" s="74">
        <f t="shared" si="6"/>
        <v>0</v>
      </c>
      <c r="G78" s="74">
        <f t="shared" si="6"/>
        <v>0</v>
      </c>
      <c r="H78" s="74">
        <f t="shared" si="6"/>
        <v>0</v>
      </c>
      <c r="I78" s="31"/>
    </row>
    <row r="79" spans="1:9" ht="102">
      <c r="A79" s="1" t="s">
        <v>9</v>
      </c>
      <c r="B79" s="2" t="s">
        <v>228</v>
      </c>
      <c r="C79" s="3" t="s">
        <v>229</v>
      </c>
      <c r="D79" s="4" t="s">
        <v>9</v>
      </c>
      <c r="E79" s="73"/>
      <c r="F79" s="75">
        <f>0</f>
        <v>0</v>
      </c>
      <c r="G79" s="75"/>
      <c r="H79" s="75">
        <v>0</v>
      </c>
      <c r="I79" s="31"/>
    </row>
    <row r="80" spans="1:9" ht="23.25">
      <c r="A80" s="64" t="s">
        <v>9</v>
      </c>
      <c r="B80" s="65" t="s">
        <v>221</v>
      </c>
      <c r="C80" s="66" t="s">
        <v>122</v>
      </c>
      <c r="D80" s="76" t="s">
        <v>9</v>
      </c>
      <c r="E80" s="56">
        <f>E83</f>
        <v>0</v>
      </c>
      <c r="F80" s="57">
        <f>F83+F82</f>
        <v>30000</v>
      </c>
      <c r="G80" s="57">
        <f>G83</f>
        <v>0</v>
      </c>
      <c r="H80" s="57">
        <f>H83+H81</f>
        <v>8000</v>
      </c>
      <c r="I80" s="31"/>
    </row>
    <row r="81" spans="1:9" ht="57">
      <c r="A81" s="64"/>
      <c r="B81" s="71" t="s">
        <v>230</v>
      </c>
      <c r="C81" s="77" t="s">
        <v>241</v>
      </c>
      <c r="D81" s="43"/>
      <c r="E81" s="62">
        <f t="shared" ref="E81:G84" si="7">E82</f>
        <v>0</v>
      </c>
      <c r="F81" s="68">
        <f t="shared" si="7"/>
        <v>0</v>
      </c>
      <c r="G81" s="68">
        <f t="shared" si="7"/>
        <v>0</v>
      </c>
      <c r="H81" s="68">
        <f>H82</f>
        <v>0</v>
      </c>
      <c r="I81" s="31"/>
    </row>
    <row r="82" spans="1:9" ht="57">
      <c r="A82" s="64"/>
      <c r="B82" s="2" t="s">
        <v>231</v>
      </c>
      <c r="C82" s="60" t="s">
        <v>223</v>
      </c>
      <c r="D82" s="61" t="s">
        <v>9</v>
      </c>
      <c r="E82" s="62">
        <f t="shared" si="7"/>
        <v>0</v>
      </c>
      <c r="F82" s="68">
        <f>0</f>
        <v>0</v>
      </c>
      <c r="G82" s="68">
        <f t="shared" si="7"/>
        <v>0</v>
      </c>
      <c r="H82" s="68">
        <v>0</v>
      </c>
      <c r="I82" s="31"/>
    </row>
    <row r="83" spans="1:9" ht="68.25">
      <c r="A83" s="70" t="s">
        <v>9</v>
      </c>
      <c r="B83" s="71" t="s">
        <v>219</v>
      </c>
      <c r="C83" s="77" t="s">
        <v>222</v>
      </c>
      <c r="D83" s="43"/>
      <c r="E83" s="62">
        <f t="shared" si="7"/>
        <v>0</v>
      </c>
      <c r="F83" s="68">
        <f t="shared" si="7"/>
        <v>30000</v>
      </c>
      <c r="G83" s="68">
        <f t="shared" si="7"/>
        <v>0</v>
      </c>
      <c r="H83" s="68">
        <f>H84</f>
        <v>8000</v>
      </c>
      <c r="I83" s="31"/>
    </row>
    <row r="84" spans="1:9" ht="57">
      <c r="A84" s="58" t="s">
        <v>9</v>
      </c>
      <c r="B84" s="2" t="s">
        <v>220</v>
      </c>
      <c r="C84" s="60" t="s">
        <v>223</v>
      </c>
      <c r="D84" s="61" t="s">
        <v>9</v>
      </c>
      <c r="E84" s="62">
        <f t="shared" si="7"/>
        <v>0</v>
      </c>
      <c r="F84" s="68">
        <f>30000</f>
        <v>30000</v>
      </c>
      <c r="G84" s="68">
        <f t="shared" si="7"/>
        <v>0</v>
      </c>
      <c r="H84" s="68">
        <v>8000</v>
      </c>
      <c r="I84" s="31"/>
    </row>
    <row r="85" spans="1:9" hidden="1">
      <c r="A85" s="58" t="s">
        <v>9</v>
      </c>
      <c r="B85" s="59"/>
      <c r="C85" s="60"/>
      <c r="D85" s="61" t="s">
        <v>9</v>
      </c>
      <c r="E85" s="62"/>
      <c r="F85" s="63"/>
      <c r="G85" s="63"/>
      <c r="H85" s="68"/>
      <c r="I85" s="31"/>
    </row>
    <row r="86" spans="1:9">
      <c r="A86" s="46" t="s">
        <v>9</v>
      </c>
      <c r="B86" s="47" t="s">
        <v>124</v>
      </c>
      <c r="C86" s="48" t="s">
        <v>123</v>
      </c>
      <c r="D86" s="49" t="s">
        <v>9</v>
      </c>
      <c r="E86" s="50">
        <f>E87+E90</f>
        <v>0</v>
      </c>
      <c r="F86" s="51">
        <f>F87+F90</f>
        <v>75000</v>
      </c>
      <c r="G86" s="51">
        <f>G87+G90</f>
        <v>0</v>
      </c>
      <c r="H86" s="51">
        <f>H87+H90</f>
        <v>12294.56</v>
      </c>
      <c r="I86" s="31"/>
    </row>
    <row r="87" spans="1:9">
      <c r="A87" s="52" t="s">
        <v>9</v>
      </c>
      <c r="B87" s="53" t="s">
        <v>188</v>
      </c>
      <c r="C87" s="66" t="s">
        <v>189</v>
      </c>
      <c r="D87" s="76"/>
      <c r="E87" s="56">
        <f>E88</f>
        <v>0</v>
      </c>
      <c r="F87" s="57">
        <f>F88</f>
        <v>0</v>
      </c>
      <c r="G87" s="57">
        <f>G88</f>
        <v>0</v>
      </c>
      <c r="H87" s="57">
        <f>H88</f>
        <v>0</v>
      </c>
      <c r="I87" s="31"/>
    </row>
    <row r="88" spans="1:9" ht="23.25">
      <c r="A88" s="58" t="s">
        <v>9</v>
      </c>
      <c r="B88" s="59" t="s">
        <v>190</v>
      </c>
      <c r="C88" s="78" t="s">
        <v>191</v>
      </c>
      <c r="D88" s="43"/>
      <c r="E88" s="44"/>
      <c r="F88" s="79"/>
      <c r="G88" s="79"/>
      <c r="H88" s="63">
        <f>H89</f>
        <v>0</v>
      </c>
      <c r="I88" s="31"/>
    </row>
    <row r="89" spans="1:9" ht="23.25">
      <c r="A89" s="58" t="s">
        <v>9</v>
      </c>
      <c r="B89" s="59" t="s">
        <v>214</v>
      </c>
      <c r="C89" s="78" t="s">
        <v>191</v>
      </c>
      <c r="D89" s="43"/>
      <c r="E89" s="44"/>
      <c r="F89" s="79"/>
      <c r="G89" s="79"/>
      <c r="H89" s="63">
        <v>0</v>
      </c>
      <c r="I89" s="31"/>
    </row>
    <row r="90" spans="1:9">
      <c r="A90" s="52" t="s">
        <v>9</v>
      </c>
      <c r="B90" s="53" t="s">
        <v>126</v>
      </c>
      <c r="C90" s="54" t="s">
        <v>125</v>
      </c>
      <c r="D90" s="55" t="s">
        <v>9</v>
      </c>
      <c r="E90" s="56">
        <f>E91</f>
        <v>0</v>
      </c>
      <c r="F90" s="57">
        <f>F91</f>
        <v>75000</v>
      </c>
      <c r="G90" s="57">
        <f>G91</f>
        <v>0</v>
      </c>
      <c r="H90" s="57">
        <f>H91</f>
        <v>12294.56</v>
      </c>
      <c r="I90" s="31"/>
    </row>
    <row r="91" spans="1:9">
      <c r="A91" s="58" t="s">
        <v>9</v>
      </c>
      <c r="B91" s="59" t="s">
        <v>128</v>
      </c>
      <c r="C91" s="60" t="s">
        <v>127</v>
      </c>
      <c r="D91" s="61" t="s">
        <v>9</v>
      </c>
      <c r="E91" s="62">
        <f>E92+E93+E94</f>
        <v>0</v>
      </c>
      <c r="F91" s="68">
        <f>F92+F93+F94</f>
        <v>75000</v>
      </c>
      <c r="G91" s="68">
        <f>G92+G93+G94</f>
        <v>0</v>
      </c>
      <c r="H91" s="68">
        <f>H92+H93+H94</f>
        <v>12294.56</v>
      </c>
      <c r="I91" s="31"/>
    </row>
    <row r="92" spans="1:9" ht="23.25">
      <c r="A92" s="58" t="s">
        <v>9</v>
      </c>
      <c r="B92" s="59" t="s">
        <v>129</v>
      </c>
      <c r="C92" s="60" t="s">
        <v>209</v>
      </c>
      <c r="D92" s="61" t="s">
        <v>9</v>
      </c>
      <c r="E92" s="62"/>
      <c r="F92" s="63">
        <f>100000-100000</f>
        <v>0</v>
      </c>
      <c r="G92" s="63"/>
      <c r="H92" s="63"/>
      <c r="I92" s="31"/>
    </row>
    <row r="93" spans="1:9" ht="23.25">
      <c r="A93" s="58" t="s">
        <v>9</v>
      </c>
      <c r="B93" s="59" t="s">
        <v>130</v>
      </c>
      <c r="C93" s="60" t="s">
        <v>210</v>
      </c>
      <c r="D93" s="61" t="s">
        <v>9</v>
      </c>
      <c r="E93" s="62"/>
      <c r="F93" s="63">
        <f>50000</f>
        <v>50000</v>
      </c>
      <c r="G93" s="63"/>
      <c r="H93" s="63">
        <v>0</v>
      </c>
      <c r="I93" s="31"/>
    </row>
    <row r="94" spans="1:9" ht="23.25">
      <c r="A94" s="58" t="s">
        <v>9</v>
      </c>
      <c r="B94" s="59" t="s">
        <v>131</v>
      </c>
      <c r="C94" s="60" t="s">
        <v>211</v>
      </c>
      <c r="D94" s="61" t="s">
        <v>9</v>
      </c>
      <c r="E94" s="62"/>
      <c r="F94" s="63">
        <f>25000</f>
        <v>25000</v>
      </c>
      <c r="G94" s="63"/>
      <c r="H94" s="63">
        <v>12294.56</v>
      </c>
      <c r="I94" s="31"/>
    </row>
    <row r="95" spans="1:9" ht="16.5" customHeight="1">
      <c r="A95" s="40" t="s">
        <v>9</v>
      </c>
      <c r="B95" s="41" t="s">
        <v>133</v>
      </c>
      <c r="C95" s="42" t="s">
        <v>132</v>
      </c>
      <c r="D95" s="43" t="s">
        <v>9</v>
      </c>
      <c r="E95" s="44">
        <f>E96+E130+E136</f>
        <v>1082934.02</v>
      </c>
      <c r="F95" s="45">
        <f>F96+F130+F136</f>
        <v>32503434.02</v>
      </c>
      <c r="G95" s="45">
        <f t="shared" ref="G95" si="8">G96+G130+G136</f>
        <v>145400</v>
      </c>
      <c r="H95" s="45">
        <f>H96+H130+H136+H134</f>
        <v>205369.97</v>
      </c>
      <c r="I95" s="31"/>
    </row>
    <row r="96" spans="1:9" ht="27.75" customHeight="1">
      <c r="A96" s="40" t="s">
        <v>9</v>
      </c>
      <c r="B96" s="41" t="s">
        <v>135</v>
      </c>
      <c r="C96" s="42" t="s">
        <v>134</v>
      </c>
      <c r="D96" s="43" t="s">
        <v>9</v>
      </c>
      <c r="E96" s="44">
        <f>E97+E102+E114+E117</f>
        <v>1082934.02</v>
      </c>
      <c r="F96" s="45">
        <f>F97+F102+F114+F117</f>
        <v>31634434.02</v>
      </c>
      <c r="G96" s="45">
        <f>G97+G102+G114+G117</f>
        <v>145400</v>
      </c>
      <c r="H96" s="45">
        <f>H97+H102+H114+H117+H109</f>
        <v>165369.97</v>
      </c>
      <c r="I96" s="31"/>
    </row>
    <row r="97" spans="1:9" ht="27" customHeight="1">
      <c r="A97" s="40" t="s">
        <v>9</v>
      </c>
      <c r="B97" s="41" t="s">
        <v>187</v>
      </c>
      <c r="C97" s="42" t="s">
        <v>136</v>
      </c>
      <c r="D97" s="43" t="s">
        <v>9</v>
      </c>
      <c r="E97" s="44">
        <f>E98+E100</f>
        <v>872000</v>
      </c>
      <c r="F97" s="45">
        <f t="shared" ref="F97:H97" si="9">F98+F100</f>
        <v>872000</v>
      </c>
      <c r="G97" s="45">
        <f t="shared" si="9"/>
        <v>145400</v>
      </c>
      <c r="H97" s="45">
        <f t="shared" si="9"/>
        <v>145400</v>
      </c>
      <c r="I97" s="31"/>
    </row>
    <row r="98" spans="1:9">
      <c r="A98" s="58" t="s">
        <v>9</v>
      </c>
      <c r="B98" s="59" t="s">
        <v>186</v>
      </c>
      <c r="C98" s="60" t="s">
        <v>137</v>
      </c>
      <c r="D98" s="61" t="s">
        <v>9</v>
      </c>
      <c r="E98" s="62">
        <f>E99</f>
        <v>872000</v>
      </c>
      <c r="F98" s="68">
        <f t="shared" ref="F98:H98" si="10">F99</f>
        <v>872000</v>
      </c>
      <c r="G98" s="68">
        <f t="shared" si="10"/>
        <v>145400</v>
      </c>
      <c r="H98" s="68">
        <f t="shared" si="10"/>
        <v>145400</v>
      </c>
      <c r="I98" s="31"/>
    </row>
    <row r="99" spans="1:9" ht="23.25">
      <c r="A99" s="58" t="s">
        <v>9</v>
      </c>
      <c r="B99" s="59" t="s">
        <v>185</v>
      </c>
      <c r="C99" s="60" t="s">
        <v>138</v>
      </c>
      <c r="D99" s="61" t="s">
        <v>9</v>
      </c>
      <c r="E99" s="62">
        <f>F99</f>
        <v>872000</v>
      </c>
      <c r="F99" s="63">
        <v>872000</v>
      </c>
      <c r="G99" s="63">
        <f>H99</f>
        <v>145400</v>
      </c>
      <c r="H99" s="63">
        <v>145400</v>
      </c>
      <c r="I99" s="31"/>
    </row>
    <row r="100" spans="1:9" ht="34.5">
      <c r="A100" s="58" t="s">
        <v>9</v>
      </c>
      <c r="B100" s="87" t="s">
        <v>238</v>
      </c>
      <c r="C100" s="60" t="s">
        <v>236</v>
      </c>
      <c r="D100" s="61" t="s">
        <v>9</v>
      </c>
      <c r="E100" s="62">
        <f>E101</f>
        <v>0</v>
      </c>
      <c r="F100" s="68">
        <f>F101</f>
        <v>0</v>
      </c>
      <c r="G100" s="68">
        <f t="shared" ref="G100:H100" si="11">G101</f>
        <v>0</v>
      </c>
      <c r="H100" s="68">
        <f t="shared" si="11"/>
        <v>0</v>
      </c>
      <c r="I100" s="31"/>
    </row>
    <row r="101" spans="1:9" ht="25.5" customHeight="1">
      <c r="A101" s="58" t="s">
        <v>9</v>
      </c>
      <c r="B101" s="87" t="s">
        <v>239</v>
      </c>
      <c r="C101" s="60" t="s">
        <v>237</v>
      </c>
      <c r="D101" s="61" t="s">
        <v>9</v>
      </c>
      <c r="E101" s="62"/>
      <c r="F101" s="63"/>
      <c r="G101" s="63"/>
      <c r="H101" s="63"/>
      <c r="I101" s="31"/>
    </row>
    <row r="102" spans="1:9" ht="23.25">
      <c r="A102" s="40" t="s">
        <v>9</v>
      </c>
      <c r="B102" s="41" t="s">
        <v>184</v>
      </c>
      <c r="C102" s="42" t="s">
        <v>139</v>
      </c>
      <c r="D102" s="43" t="s">
        <v>9</v>
      </c>
      <c r="E102" s="44">
        <f>E1179+E107</f>
        <v>0</v>
      </c>
      <c r="F102" s="45">
        <f>F109+F105+F107+F103</f>
        <v>30317700</v>
      </c>
      <c r="G102" s="45">
        <f>G1179+G107</f>
        <v>0</v>
      </c>
      <c r="H102" s="45">
        <f>H1179+H107</f>
        <v>0</v>
      </c>
      <c r="I102" s="31"/>
    </row>
    <row r="103" spans="1:9" ht="70.5" customHeight="1">
      <c r="A103" s="58" t="s">
        <v>9</v>
      </c>
      <c r="B103" s="59" t="s">
        <v>183</v>
      </c>
      <c r="C103" s="60" t="s">
        <v>140</v>
      </c>
      <c r="D103" s="61" t="s">
        <v>9</v>
      </c>
      <c r="E103" s="62">
        <f>E104</f>
        <v>0</v>
      </c>
      <c r="F103" s="68">
        <f t="shared" ref="F103:H103" si="12">F104</f>
        <v>0</v>
      </c>
      <c r="G103" s="68">
        <f t="shared" si="12"/>
        <v>0</v>
      </c>
      <c r="H103" s="68">
        <f t="shared" si="12"/>
        <v>0</v>
      </c>
      <c r="I103" s="31"/>
    </row>
    <row r="104" spans="1:9" ht="56.25" customHeight="1">
      <c r="A104" s="58" t="s">
        <v>9</v>
      </c>
      <c r="B104" s="59" t="s">
        <v>182</v>
      </c>
      <c r="C104" s="60" t="s">
        <v>141</v>
      </c>
      <c r="D104" s="61" t="s">
        <v>9</v>
      </c>
      <c r="E104" s="62"/>
      <c r="F104" s="63"/>
      <c r="G104" s="63"/>
      <c r="H104" s="63"/>
      <c r="I104" s="31"/>
    </row>
    <row r="105" spans="1:9" ht="56.25" customHeight="1">
      <c r="A105" s="58"/>
      <c r="B105" s="59" t="s">
        <v>248</v>
      </c>
      <c r="C105" s="60" t="s">
        <v>250</v>
      </c>
      <c r="D105" s="61"/>
      <c r="E105" s="62"/>
      <c r="F105" s="63">
        <f>F106</f>
        <v>16800300</v>
      </c>
      <c r="G105" s="63"/>
      <c r="H105" s="63"/>
      <c r="I105" s="31"/>
    </row>
    <row r="106" spans="1:9" ht="68.25" customHeight="1">
      <c r="A106" s="58"/>
      <c r="B106" s="59" t="s">
        <v>249</v>
      </c>
      <c r="C106" s="60" t="s">
        <v>250</v>
      </c>
      <c r="D106" s="61"/>
      <c r="E106" s="62"/>
      <c r="F106" s="63">
        <v>16800300</v>
      </c>
      <c r="G106" s="63"/>
      <c r="H106" s="63"/>
      <c r="I106" s="31"/>
    </row>
    <row r="107" spans="1:9" ht="34.5" customHeight="1">
      <c r="A107" s="58" t="s">
        <v>9</v>
      </c>
      <c r="B107" s="59" t="s">
        <v>181</v>
      </c>
      <c r="C107" s="60" t="s">
        <v>142</v>
      </c>
      <c r="D107" s="61" t="s">
        <v>9</v>
      </c>
      <c r="E107" s="62">
        <f>E108</f>
        <v>0</v>
      </c>
      <c r="F107" s="68">
        <f t="shared" ref="F107:H107" si="13">F108</f>
        <v>8367400</v>
      </c>
      <c r="G107" s="68">
        <f t="shared" si="13"/>
        <v>0</v>
      </c>
      <c r="H107" s="68">
        <f t="shared" si="13"/>
        <v>0</v>
      </c>
      <c r="I107" s="31"/>
    </row>
    <row r="108" spans="1:9" ht="45.75">
      <c r="A108" s="58" t="s">
        <v>9</v>
      </c>
      <c r="B108" s="59" t="s">
        <v>180</v>
      </c>
      <c r="C108" s="60" t="s">
        <v>143</v>
      </c>
      <c r="D108" s="61" t="s">
        <v>9</v>
      </c>
      <c r="E108" s="62"/>
      <c r="F108" s="63">
        <v>8367400</v>
      </c>
      <c r="G108" s="63"/>
      <c r="H108" s="63"/>
      <c r="I108" s="31"/>
    </row>
    <row r="109" spans="1:9">
      <c r="A109" s="40" t="s">
        <v>9</v>
      </c>
      <c r="B109" s="41" t="s">
        <v>184</v>
      </c>
      <c r="C109" s="42" t="s">
        <v>207</v>
      </c>
      <c r="D109" s="43" t="s">
        <v>9</v>
      </c>
      <c r="E109" s="44">
        <f>E110</f>
        <v>0</v>
      </c>
      <c r="F109" s="45">
        <f>F110</f>
        <v>5150000</v>
      </c>
      <c r="G109" s="45">
        <f t="shared" ref="G109:H109" si="14">G110</f>
        <v>0</v>
      </c>
      <c r="H109" s="45">
        <f t="shared" si="14"/>
        <v>0</v>
      </c>
      <c r="I109" s="31"/>
    </row>
    <row r="110" spans="1:9">
      <c r="A110" s="58" t="s">
        <v>9</v>
      </c>
      <c r="B110" s="59" t="s">
        <v>204</v>
      </c>
      <c r="C110" s="60" t="s">
        <v>206</v>
      </c>
      <c r="D110" s="61" t="s">
        <v>9</v>
      </c>
      <c r="E110" s="62">
        <f>E111</f>
        <v>0</v>
      </c>
      <c r="F110" s="68">
        <f t="shared" ref="F110:H110" si="15">F111</f>
        <v>5150000</v>
      </c>
      <c r="G110" s="68">
        <f t="shared" si="15"/>
        <v>0</v>
      </c>
      <c r="H110" s="68">
        <f t="shared" si="15"/>
        <v>0</v>
      </c>
      <c r="I110" s="31"/>
    </row>
    <row r="111" spans="1:9" ht="34.5">
      <c r="A111" s="58" t="s">
        <v>9</v>
      </c>
      <c r="B111" s="59" t="s">
        <v>205</v>
      </c>
      <c r="C111" s="60" t="s">
        <v>208</v>
      </c>
      <c r="D111" s="61" t="s">
        <v>9</v>
      </c>
      <c r="E111" s="62"/>
      <c r="F111" s="68">
        <f>F112+F113</f>
        <v>5150000</v>
      </c>
      <c r="G111" s="68"/>
      <c r="H111" s="74">
        <f>H112+H113</f>
        <v>0</v>
      </c>
      <c r="I111" s="31"/>
    </row>
    <row r="112" spans="1:9">
      <c r="A112" s="58"/>
      <c r="B112" s="59"/>
      <c r="C112" s="60" t="s">
        <v>251</v>
      </c>
      <c r="D112" s="61"/>
      <c r="E112" s="62"/>
      <c r="F112" s="68">
        <f>3000000</f>
        <v>3000000</v>
      </c>
      <c r="G112" s="68"/>
      <c r="H112" s="74"/>
      <c r="I112" s="31"/>
    </row>
    <row r="113" spans="1:9">
      <c r="A113" s="58"/>
      <c r="B113" s="59"/>
      <c r="C113" s="60" t="s">
        <v>252</v>
      </c>
      <c r="D113" s="61"/>
      <c r="E113" s="62"/>
      <c r="F113" s="68">
        <v>2150000</v>
      </c>
      <c r="G113" s="68"/>
      <c r="H113" s="74"/>
      <c r="I113" s="31"/>
    </row>
    <row r="114" spans="1:9" ht="23.25">
      <c r="A114" s="40" t="s">
        <v>9</v>
      </c>
      <c r="B114" s="41" t="s">
        <v>179</v>
      </c>
      <c r="C114" s="42" t="s">
        <v>144</v>
      </c>
      <c r="D114" s="43" t="s">
        <v>9</v>
      </c>
      <c r="E114" s="44">
        <f>E115</f>
        <v>0</v>
      </c>
      <c r="F114" s="45">
        <f t="shared" ref="F114:H114" si="16">F115</f>
        <v>233800</v>
      </c>
      <c r="G114" s="45">
        <f t="shared" si="16"/>
        <v>0</v>
      </c>
      <c r="H114" s="45">
        <f t="shared" si="16"/>
        <v>19969.97</v>
      </c>
      <c r="I114" s="31"/>
    </row>
    <row r="115" spans="1:9" ht="23.25">
      <c r="A115" s="58" t="s">
        <v>9</v>
      </c>
      <c r="B115" s="59" t="s">
        <v>178</v>
      </c>
      <c r="C115" s="60" t="s">
        <v>145</v>
      </c>
      <c r="D115" s="61" t="s">
        <v>9</v>
      </c>
      <c r="E115" s="62">
        <f>E116</f>
        <v>0</v>
      </c>
      <c r="F115" s="68">
        <f t="shared" ref="F115:H115" si="17">F116</f>
        <v>233800</v>
      </c>
      <c r="G115" s="68">
        <f t="shared" si="17"/>
        <v>0</v>
      </c>
      <c r="H115" s="68">
        <f t="shared" si="17"/>
        <v>19969.97</v>
      </c>
      <c r="I115" s="31"/>
    </row>
    <row r="116" spans="1:9" ht="34.5">
      <c r="A116" s="58" t="s">
        <v>9</v>
      </c>
      <c r="B116" s="59" t="s">
        <v>177</v>
      </c>
      <c r="C116" s="60" t="s">
        <v>146</v>
      </c>
      <c r="D116" s="61" t="s">
        <v>9</v>
      </c>
      <c r="E116" s="62"/>
      <c r="F116" s="63">
        <v>233800</v>
      </c>
      <c r="G116" s="63"/>
      <c r="H116" s="63">
        <v>19969.97</v>
      </c>
      <c r="I116" s="31"/>
    </row>
    <row r="117" spans="1:9" ht="23.25" customHeight="1">
      <c r="A117" s="40" t="s">
        <v>9</v>
      </c>
      <c r="B117" s="41" t="s">
        <v>176</v>
      </c>
      <c r="C117" s="42" t="s">
        <v>147</v>
      </c>
      <c r="D117" s="43" t="s">
        <v>9</v>
      </c>
      <c r="E117" s="44">
        <f>E118+E121+E120</f>
        <v>210934.02</v>
      </c>
      <c r="F117" s="45">
        <f>F118+F121+F120</f>
        <v>210934.02</v>
      </c>
      <c r="G117" s="45">
        <f>G118+G121+G120</f>
        <v>0</v>
      </c>
      <c r="H117" s="45">
        <f>H118+H121+H120</f>
        <v>0</v>
      </c>
      <c r="I117" s="31"/>
    </row>
    <row r="118" spans="1:9" ht="34.5">
      <c r="A118" s="58" t="s">
        <v>9</v>
      </c>
      <c r="B118" s="59" t="s">
        <v>175</v>
      </c>
      <c r="C118" s="60" t="s">
        <v>148</v>
      </c>
      <c r="D118" s="61" t="s">
        <v>9</v>
      </c>
      <c r="E118" s="62">
        <f>E119</f>
        <v>0</v>
      </c>
      <c r="F118" s="68">
        <f t="shared" ref="F118:G118" si="18">F119</f>
        <v>0</v>
      </c>
      <c r="G118" s="68">
        <f t="shared" si="18"/>
        <v>0</v>
      </c>
      <c r="H118" s="68">
        <f>H119</f>
        <v>0</v>
      </c>
      <c r="I118" s="31"/>
    </row>
    <row r="119" spans="1:9" ht="45.75">
      <c r="A119" s="58" t="s">
        <v>9</v>
      </c>
      <c r="B119" s="59" t="s">
        <v>174</v>
      </c>
      <c r="C119" s="60" t="s">
        <v>149</v>
      </c>
      <c r="D119" s="61" t="s">
        <v>9</v>
      </c>
      <c r="E119" s="62">
        <f>F119</f>
        <v>0</v>
      </c>
      <c r="F119" s="63">
        <f>0</f>
        <v>0</v>
      </c>
      <c r="G119" s="63">
        <f>H119</f>
        <v>0</v>
      </c>
      <c r="H119" s="63">
        <f>0</f>
        <v>0</v>
      </c>
      <c r="I119" s="31"/>
    </row>
    <row r="120" spans="1:9" ht="49.5" customHeight="1">
      <c r="A120" s="58"/>
      <c r="B120" s="59" t="s">
        <v>212</v>
      </c>
      <c r="C120" s="60" t="s">
        <v>213</v>
      </c>
      <c r="D120" s="61"/>
      <c r="E120" s="62">
        <f>F120</f>
        <v>0</v>
      </c>
      <c r="F120" s="63">
        <f>0</f>
        <v>0</v>
      </c>
      <c r="G120" s="63">
        <f>H120</f>
        <v>0</v>
      </c>
      <c r="H120" s="63">
        <f>0</f>
        <v>0</v>
      </c>
      <c r="I120" s="31"/>
    </row>
    <row r="121" spans="1:9">
      <c r="A121" s="58" t="s">
        <v>9</v>
      </c>
      <c r="B121" s="59" t="s">
        <v>173</v>
      </c>
      <c r="C121" s="60" t="s">
        <v>150</v>
      </c>
      <c r="D121" s="61" t="s">
        <v>9</v>
      </c>
      <c r="E121" s="62">
        <f>E122</f>
        <v>210934.02</v>
      </c>
      <c r="F121" s="68">
        <f t="shared" ref="F121:H121" si="19">F122</f>
        <v>210934.02</v>
      </c>
      <c r="G121" s="68">
        <f>G122</f>
        <v>0</v>
      </c>
      <c r="H121" s="68">
        <f t="shared" si="19"/>
        <v>0</v>
      </c>
      <c r="I121" s="31"/>
    </row>
    <row r="122" spans="1:9" ht="23.25">
      <c r="A122" s="58" t="s">
        <v>9</v>
      </c>
      <c r="B122" s="59" t="s">
        <v>172</v>
      </c>
      <c r="C122" s="60" t="s">
        <v>151</v>
      </c>
      <c r="D122" s="61" t="s">
        <v>9</v>
      </c>
      <c r="E122" s="62">
        <f>F122</f>
        <v>210934.02</v>
      </c>
      <c r="F122" s="68">
        <f>F123+F124+F125+F126+F129+F127+F128</f>
        <v>210934.02</v>
      </c>
      <c r="G122" s="68">
        <f>G123+G129+G124+G125+G126+G127+G128</f>
        <v>0</v>
      </c>
      <c r="H122" s="68">
        <f>H123+H125+H124+H129+H126+H127+H128</f>
        <v>0</v>
      </c>
      <c r="I122" s="31"/>
    </row>
    <row r="123" spans="1:9" ht="22.5" customHeight="1">
      <c r="A123" s="58"/>
      <c r="B123" s="59"/>
      <c r="C123" s="60" t="s">
        <v>203</v>
      </c>
      <c r="D123" s="61"/>
      <c r="E123" s="62">
        <f t="shared" ref="E123:E129" si="20">F123</f>
        <v>13600</v>
      </c>
      <c r="F123" s="63">
        <f>13600</f>
        <v>13600</v>
      </c>
      <c r="G123" s="63">
        <f t="shared" ref="G123:G125" si="21">H123</f>
        <v>0</v>
      </c>
      <c r="H123" s="63">
        <v>0</v>
      </c>
      <c r="I123" s="31"/>
    </row>
    <row r="124" spans="1:9" ht="24" hidden="1" customHeight="1">
      <c r="A124" s="58"/>
      <c r="B124" s="59"/>
      <c r="C124" s="60" t="s">
        <v>246</v>
      </c>
      <c r="D124" s="61"/>
      <c r="E124" s="62">
        <f t="shared" si="20"/>
        <v>0</v>
      </c>
      <c r="F124" s="63">
        <v>0</v>
      </c>
      <c r="G124" s="63">
        <f>H124</f>
        <v>0</v>
      </c>
      <c r="H124" s="63">
        <v>0</v>
      </c>
      <c r="I124" s="31"/>
    </row>
    <row r="125" spans="1:9">
      <c r="A125" s="58"/>
      <c r="B125" s="59"/>
      <c r="C125" s="60" t="s">
        <v>215</v>
      </c>
      <c r="D125" s="61"/>
      <c r="E125" s="62">
        <f>F125</f>
        <v>197334.02</v>
      </c>
      <c r="F125" s="63">
        <v>197334.02</v>
      </c>
      <c r="G125" s="63">
        <f t="shared" si="21"/>
        <v>0</v>
      </c>
      <c r="H125" s="63">
        <v>0</v>
      </c>
      <c r="I125" s="31"/>
    </row>
    <row r="126" spans="1:9" hidden="1">
      <c r="A126" s="58"/>
      <c r="B126" s="59"/>
      <c r="C126" s="60" t="s">
        <v>247</v>
      </c>
      <c r="D126" s="61"/>
      <c r="E126" s="89"/>
      <c r="F126" s="63"/>
      <c r="G126" s="63">
        <f>H126</f>
        <v>0</v>
      </c>
      <c r="H126" s="63"/>
      <c r="I126" s="31"/>
    </row>
    <row r="127" spans="1:9" hidden="1">
      <c r="A127" s="58"/>
      <c r="B127" s="59"/>
      <c r="C127" s="60" t="s">
        <v>217</v>
      </c>
      <c r="D127" s="61"/>
      <c r="E127" s="62">
        <f>F127</f>
        <v>0</v>
      </c>
      <c r="F127" s="63">
        <f>0</f>
        <v>0</v>
      </c>
      <c r="G127" s="63">
        <f>H127</f>
        <v>0</v>
      </c>
      <c r="H127" s="63">
        <v>0</v>
      </c>
      <c r="I127" s="31"/>
    </row>
    <row r="128" spans="1:9" ht="24.75" hidden="1">
      <c r="A128" s="58"/>
      <c r="B128" s="59"/>
      <c r="C128" s="88" t="s">
        <v>240</v>
      </c>
      <c r="D128" s="85"/>
      <c r="E128" s="62">
        <f>F128</f>
        <v>0</v>
      </c>
      <c r="F128" s="63">
        <f>0</f>
        <v>0</v>
      </c>
      <c r="G128" s="63">
        <v>0</v>
      </c>
      <c r="H128" s="63">
        <v>0</v>
      </c>
      <c r="I128" s="31"/>
    </row>
    <row r="129" spans="1:9" hidden="1">
      <c r="A129" s="58"/>
      <c r="B129" s="59"/>
      <c r="C129" s="60" t="s">
        <v>218</v>
      </c>
      <c r="D129" s="61"/>
      <c r="E129" s="62">
        <f t="shared" si="20"/>
        <v>0</v>
      </c>
      <c r="F129" s="63">
        <f>0</f>
        <v>0</v>
      </c>
      <c r="G129" s="63">
        <f>H129</f>
        <v>0</v>
      </c>
      <c r="H129" s="63"/>
      <c r="I129" s="31"/>
    </row>
    <row r="130" spans="1:9">
      <c r="A130" s="46" t="s">
        <v>9</v>
      </c>
      <c r="B130" s="47" t="s">
        <v>153</v>
      </c>
      <c r="C130" s="48" t="s">
        <v>152</v>
      </c>
      <c r="D130" s="49" t="s">
        <v>9</v>
      </c>
      <c r="E130" s="50">
        <f>E131</f>
        <v>0</v>
      </c>
      <c r="F130" s="51">
        <f t="shared" ref="F130:H130" si="22">F131</f>
        <v>869000</v>
      </c>
      <c r="G130" s="51">
        <f t="shared" si="22"/>
        <v>0</v>
      </c>
      <c r="H130" s="51">
        <f t="shared" si="22"/>
        <v>40000</v>
      </c>
      <c r="I130" s="31"/>
    </row>
    <row r="131" spans="1:9" ht="23.25">
      <c r="A131" s="52" t="s">
        <v>9</v>
      </c>
      <c r="B131" s="53" t="s">
        <v>167</v>
      </c>
      <c r="C131" s="54" t="s">
        <v>154</v>
      </c>
      <c r="D131" s="55" t="s">
        <v>9</v>
      </c>
      <c r="E131" s="56">
        <f>E132+E133</f>
        <v>0</v>
      </c>
      <c r="F131" s="57">
        <f>F132+F133</f>
        <v>869000</v>
      </c>
      <c r="G131" s="57">
        <f>G132+G133</f>
        <v>0</v>
      </c>
      <c r="H131" s="57">
        <f>H132+H133</f>
        <v>40000</v>
      </c>
      <c r="I131" s="31"/>
    </row>
    <row r="132" spans="1:9" ht="34.5">
      <c r="A132" s="58" t="s">
        <v>9</v>
      </c>
      <c r="B132" s="59" t="s">
        <v>168</v>
      </c>
      <c r="C132" s="60" t="s">
        <v>155</v>
      </c>
      <c r="D132" s="61" t="s">
        <v>9</v>
      </c>
      <c r="E132" s="62"/>
      <c r="F132" s="63">
        <v>69000</v>
      </c>
      <c r="G132" s="63"/>
      <c r="H132" s="63">
        <v>0</v>
      </c>
      <c r="I132" s="31"/>
    </row>
    <row r="133" spans="1:9" ht="23.25">
      <c r="A133" s="58" t="s">
        <v>9</v>
      </c>
      <c r="B133" s="59" t="s">
        <v>169</v>
      </c>
      <c r="C133" s="60" t="s">
        <v>154</v>
      </c>
      <c r="D133" s="61" t="s">
        <v>9</v>
      </c>
      <c r="E133" s="62"/>
      <c r="F133" s="63">
        <v>800000</v>
      </c>
      <c r="G133" s="63"/>
      <c r="H133" s="63">
        <v>40000</v>
      </c>
      <c r="I133" s="31"/>
    </row>
    <row r="134" spans="1:9" ht="45.75">
      <c r="A134" s="58"/>
      <c r="B134" s="47" t="s">
        <v>244</v>
      </c>
      <c r="C134" s="48" t="s">
        <v>245</v>
      </c>
      <c r="D134" s="61"/>
      <c r="E134" s="62"/>
      <c r="F134" s="63"/>
      <c r="G134" s="63"/>
      <c r="H134" s="63">
        <f>H135</f>
        <v>0</v>
      </c>
      <c r="I134" s="31"/>
    </row>
    <row r="135" spans="1:9" ht="24.75" customHeight="1">
      <c r="A135" s="58"/>
      <c r="B135" s="59" t="s">
        <v>243</v>
      </c>
      <c r="C135" s="60" t="s">
        <v>242</v>
      </c>
      <c r="D135" s="61"/>
      <c r="E135" s="62"/>
      <c r="F135" s="63"/>
      <c r="G135" s="63"/>
      <c r="H135" s="63">
        <v>0</v>
      </c>
      <c r="I135" s="31"/>
    </row>
    <row r="136" spans="1:9" ht="34.5">
      <c r="A136" s="40" t="s">
        <v>9</v>
      </c>
      <c r="B136" s="41" t="s">
        <v>157</v>
      </c>
      <c r="C136" s="42" t="s">
        <v>156</v>
      </c>
      <c r="D136" s="43" t="s">
        <v>9</v>
      </c>
      <c r="E136" s="44">
        <f>E137+E138</f>
        <v>0</v>
      </c>
      <c r="F136" s="45">
        <f t="shared" ref="F136:H136" si="23">F137+F138</f>
        <v>0</v>
      </c>
      <c r="G136" s="45">
        <f t="shared" si="23"/>
        <v>0</v>
      </c>
      <c r="H136" s="45">
        <f t="shared" si="23"/>
        <v>0</v>
      </c>
      <c r="I136" s="31"/>
    </row>
    <row r="137" spans="1:9" ht="34.5">
      <c r="A137" s="58" t="s">
        <v>9</v>
      </c>
      <c r="B137" s="59" t="s">
        <v>170</v>
      </c>
      <c r="C137" s="60" t="s">
        <v>158</v>
      </c>
      <c r="D137" s="61" t="s">
        <v>9</v>
      </c>
      <c r="E137" s="62"/>
      <c r="F137" s="63"/>
      <c r="G137" s="63"/>
      <c r="H137" s="63"/>
      <c r="I137" s="31"/>
    </row>
    <row r="138" spans="1:9" ht="34.5">
      <c r="A138" s="58" t="s">
        <v>9</v>
      </c>
      <c r="B138" s="59" t="s">
        <v>171</v>
      </c>
      <c r="C138" s="60" t="s">
        <v>159</v>
      </c>
      <c r="D138" s="61" t="s">
        <v>9</v>
      </c>
      <c r="E138" s="62"/>
      <c r="F138" s="63"/>
      <c r="G138" s="63"/>
      <c r="H138" s="63">
        <v>0</v>
      </c>
      <c r="I138" s="31"/>
    </row>
    <row r="139" spans="1:9" ht="15" customHeight="1">
      <c r="C139" s="80"/>
      <c r="D139" s="80"/>
      <c r="E139" s="80"/>
      <c r="F139" s="80"/>
      <c r="G139" s="80"/>
      <c r="H139" s="80"/>
      <c r="I139" s="80"/>
    </row>
    <row r="140" spans="1:9">
      <c r="B140" s="86" t="s">
        <v>232</v>
      </c>
      <c r="E140" s="86" t="s">
        <v>233</v>
      </c>
    </row>
    <row r="142" spans="1:9">
      <c r="B142" s="86" t="s">
        <v>234</v>
      </c>
      <c r="E142" s="86" t="s">
        <v>235</v>
      </c>
    </row>
  </sheetData>
  <mergeCells count="16">
    <mergeCell ref="A10:A12"/>
    <mergeCell ref="B10:B12"/>
    <mergeCell ref="A4:B4"/>
    <mergeCell ref="A8:B8"/>
    <mergeCell ref="C3:F3"/>
    <mergeCell ref="C4:F4"/>
    <mergeCell ref="C2:G2"/>
    <mergeCell ref="D5:F5"/>
    <mergeCell ref="D6:F6"/>
    <mergeCell ref="C9:H9"/>
    <mergeCell ref="C10:C12"/>
    <mergeCell ref="D10:D12"/>
    <mergeCell ref="E10:E12"/>
    <mergeCell ref="F10:F12"/>
    <mergeCell ref="G10:G12"/>
    <mergeCell ref="H10:H12"/>
  </mergeCells>
  <pageMargins left="0.25" right="0.25" top="0.75" bottom="0.75" header="0.3" footer="0.3"/>
  <pageSetup paperSize="9" scale="6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9FBAD8FE-1FBB-4A62-AA73-215B77010FF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Доходы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SEMIL-112-4\admin</dc:creator>
  <cp:lastModifiedBy>Главбух</cp:lastModifiedBy>
  <cp:lastPrinted>2021-01-11T08:16:16Z</cp:lastPrinted>
  <dcterms:created xsi:type="dcterms:W3CDTF">2019-01-29T08:28:30Z</dcterms:created>
  <dcterms:modified xsi:type="dcterms:W3CDTF">2022-03-01T13:38:31Z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SV_0503117M_20160101_2.xlsx</vt:lpwstr>
  </property>
  <property fmtid="{D5CDD505-2E9C-101B-9397-08002B2CF9AE}" pid="3" name="Название отчета">
    <vt:lpwstr>SV_0503117M_20160101_2.xlsx</vt:lpwstr>
  </property>
  <property fmtid="{D5CDD505-2E9C-101B-9397-08002B2CF9AE}" pid="4" name="Версия клиента">
    <vt:lpwstr>18.2.6.28607</vt:lpwstr>
  </property>
  <property fmtid="{D5CDD505-2E9C-101B-9397-08002B2CF9AE}" pid="5" name="Версия базы">
    <vt:lpwstr>18.2.0.34012463</vt:lpwstr>
  </property>
  <property fmtid="{D5CDD505-2E9C-101B-9397-08002B2CF9AE}" pid="6" name="Тип сервера">
    <vt:lpwstr>MSSQL</vt:lpwstr>
  </property>
  <property fmtid="{D5CDD505-2E9C-101B-9397-08002B2CF9AE}" pid="7" name="Сервер">
    <vt:lpwstr>key</vt:lpwstr>
  </property>
  <property fmtid="{D5CDD505-2E9C-101B-9397-08002B2CF9AE}" pid="8" name="База">
    <vt:lpwstr>svod_smart</vt:lpwstr>
  </property>
  <property fmtid="{D5CDD505-2E9C-101B-9397-08002B2CF9AE}" pid="9" name="Пользователь">
    <vt:lpwstr>m0028d</vt:lpwstr>
  </property>
  <property fmtid="{D5CDD505-2E9C-101B-9397-08002B2CF9AE}" pid="10" name="Шаблон">
    <vt:lpwstr>SV_0503117M_20160101</vt:lpwstr>
  </property>
  <property fmtid="{D5CDD505-2E9C-101B-9397-08002B2CF9AE}" pid="11" name="Локальная база">
    <vt:lpwstr>используется</vt:lpwstr>
  </property>
</Properties>
</file>