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<sst xmlns="http://schemas.openxmlformats.org/spreadsheetml/2006/main" count="63" uniqueCount="54">
  <si>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</si>
  <si>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</si>
  <si>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</si>
  <si>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</si>
  <si>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</si>
  <si>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</si>
  <si>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</si>
  <si>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</si>
  <si>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</si>
  <si>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</si>
  <si>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</si>
  <si>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</si>
  <si>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</si>
  <si>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</si>
  <si>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</si>
  <si>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</si>
  <si>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</si>
  <si>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</si>
  <si>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</si>
  <si>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</si>
  <si>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</si>
  <si>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</si>
  <si>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</si>
  <si>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</si>
  <si>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</si>
  <si>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</si>
  <si>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</si>
  <si>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</si>
  <si>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</si>
  <si>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</si>
  <si>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</si>
  <si>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</si>
  <si>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</si>
  <si>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</si>
  <si>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</si>
  <si>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</si>
  <si>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</si>
  <si>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</si>
  <si>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</si>
  <si>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</si>
  <si>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</si>
  <si>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</si>
  <si>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</si>
  <si>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</si>
  <si>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</si>
  <si>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</si>
  <si>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</si>
  <si>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</si>
  <si>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</si>
  <si>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</si>
  <si>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</si>
  <si>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</si>
  <si>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</si>
  <si>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01.10.2022г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</si>
</sst>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0</v>
          </cell>
          <cell r="G7">
            <v>0</v>
          </cell>
        </row>
        <row r="14">
          <cell r="E14">
            <v>0</v>
          </cell>
          <cell r="G14">
            <v>0</v>
          </cell>
        </row>
        <row r="27">
          <cell r="E27">
            <v>3518000</v>
          </cell>
          <cell r="G27">
            <v>2526388.05</v>
          </cell>
        </row>
        <row r="31">
          <cell r="E31">
            <v>177400</v>
          </cell>
          <cell r="G31">
            <v>128340.98</v>
          </cell>
        </row>
        <row r="40">
          <cell r="E40">
            <v>1062000</v>
          </cell>
          <cell r="G40">
            <v>754161.7</v>
          </cell>
        </row>
        <row r="43">
          <cell r="E43">
            <v>53600</v>
          </cell>
          <cell r="G43">
            <v>38419.85</v>
          </cell>
        </row>
        <row r="46">
          <cell r="E46">
            <v>17768859.11</v>
          </cell>
          <cell r="G46">
            <v>19559.82</v>
          </cell>
        </row>
        <row r="68">
          <cell r="E68">
            <v>2254000</v>
          </cell>
          <cell r="G68">
            <v>2019551.38</v>
          </cell>
        </row>
        <row r="114">
          <cell r="E114">
            <v>16600</v>
          </cell>
          <cell r="G114">
            <v>15400</v>
          </cell>
        </row>
        <row r="133">
          <cell r="E133">
            <v>0</v>
          </cell>
          <cell r="G133">
            <v>0</v>
          </cell>
        </row>
        <row r="147">
          <cell r="E147">
            <v>15389.59</v>
          </cell>
          <cell r="G147">
            <v>0</v>
          </cell>
        </row>
        <row r="151">
          <cell r="E151">
            <v>8385840.89</v>
          </cell>
          <cell r="G151">
            <v>2229724.0000000005</v>
          </cell>
        </row>
        <row r="166">
          <cell r="E166">
            <v>443000</v>
          </cell>
          <cell r="G166">
            <v>406500</v>
          </cell>
        </row>
        <row r="171">
          <cell r="E171">
            <v>0</v>
          </cell>
          <cell r="G171">
            <v>0</v>
          </cell>
        </row>
        <row r="189">
          <cell r="E189">
            <v>8632518.690000001</v>
          </cell>
          <cell r="G189">
            <v>8170172.06</v>
          </cell>
        </row>
        <row r="204">
          <cell r="E204">
            <v>20710400</v>
          </cell>
          <cell r="G204">
            <v>12212274.9</v>
          </cell>
        </row>
        <row r="236">
          <cell r="E236">
            <v>8500</v>
          </cell>
          <cell r="G236">
            <v>7783.39</v>
          </cell>
        </row>
        <row r="258">
          <cell r="E258">
            <v>50000</v>
          </cell>
          <cell r="G258">
            <v>47211.2</v>
          </cell>
        </row>
        <row r="272">
          <cell r="E272">
            <v>575000</v>
          </cell>
          <cell r="G272">
            <v>421381.02</v>
          </cell>
        </row>
        <row r="275">
          <cell r="E275">
            <v>1207334.02</v>
          </cell>
          <cell r="G275">
            <v>1189497.02</v>
          </cell>
        </row>
        <row r="278">
          <cell r="E278">
            <v>56500</v>
          </cell>
          <cell r="G278">
            <v>56379.73</v>
          </cell>
        </row>
        <row r="281">
          <cell r="E281">
            <v>260000</v>
          </cell>
          <cell r="G281">
            <v>184623.9</v>
          </cell>
        </row>
        <row r="286">
          <cell r="E286">
            <v>90000</v>
          </cell>
          <cell r="G286">
            <v>90000</v>
          </cell>
        </row>
        <row r="291">
          <cell r="E291">
            <v>5924000</v>
          </cell>
          <cell r="G291">
            <v>4162326.05</v>
          </cell>
        </row>
        <row r="296">
          <cell r="E296">
            <v>900000</v>
          </cell>
          <cell r="G296">
            <v>897130.59</v>
          </cell>
        </row>
        <row r="299">
          <cell r="E299">
            <v>2827700</v>
          </cell>
        </row>
        <row r="300">
          <cell r="G300">
            <v>1930362.12</v>
          </cell>
        </row>
        <row r="312">
          <cell r="E312">
            <v>2000</v>
          </cell>
          <cell r="F312">
            <v>0</v>
          </cell>
        </row>
        <row r="317">
          <cell r="E317">
            <v>15000</v>
          </cell>
          <cell r="G317">
            <v>14897</v>
          </cell>
        </row>
        <row r="322">
          <cell r="E322">
            <v>24000</v>
          </cell>
        </row>
        <row r="323">
          <cell r="G323">
            <v>21880</v>
          </cell>
        </row>
        <row r="324">
          <cell r="E324">
            <v>0</v>
          </cell>
          <cell r="G324">
            <v>0</v>
          </cell>
        </row>
        <row r="327">
          <cell r="E327">
            <v>0</v>
          </cell>
          <cell r="G327">
            <v>0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93610.39</v>
          </cell>
        </row>
        <row r="333">
          <cell r="E333">
            <v>95000</v>
          </cell>
        </row>
        <row r="339">
          <cell r="E339">
            <v>0</v>
          </cell>
          <cell r="G3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I5">
            <v>15389.59</v>
          </cell>
          <cell r="J5">
            <v>0</v>
          </cell>
        </row>
        <row r="6">
          <cell r="I6">
            <v>4911400.710000001</v>
          </cell>
          <cell r="J6">
            <v>0</v>
          </cell>
        </row>
        <row r="8">
          <cell r="I8">
            <v>17749299.29</v>
          </cell>
        </row>
        <row r="9">
          <cell r="I9">
            <v>197334.02</v>
          </cell>
          <cell r="J9">
            <v>197334.02</v>
          </cell>
        </row>
        <row r="11">
          <cell r="I11">
            <v>3000000</v>
          </cell>
          <cell r="J11">
            <v>3000000</v>
          </cell>
        </row>
        <row r="12">
          <cell r="I12">
            <v>2150000</v>
          </cell>
          <cell r="J12">
            <v>2150000</v>
          </cell>
        </row>
        <row r="13">
          <cell r="G13">
            <v>8200052</v>
          </cell>
          <cell r="I13">
            <v>167348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4" sqref="A4:J4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9" t="s">
        <v>12</v>
      </c>
      <c r="I1" s="49"/>
      <c r="J1" s="49"/>
      <c r="K1" s="49"/>
    </row>
    <row r="3" spans="1:10" ht="15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">
      <c r="A4" s="50" t="s">
        <v>53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" hidden="1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1" t="s">
        <v>0</v>
      </c>
      <c r="B7" s="51" t="s">
        <v>7</v>
      </c>
      <c r="C7" s="60" t="s">
        <v>1</v>
      </c>
      <c r="D7" s="61"/>
      <c r="E7" s="61"/>
      <c r="F7" s="61"/>
      <c r="G7" s="61"/>
      <c r="H7" s="61"/>
      <c r="I7" s="56" t="s">
        <v>3</v>
      </c>
      <c r="J7" s="57"/>
    </row>
    <row r="8" spans="1:10" ht="27.75" customHeight="1">
      <c r="A8" s="52"/>
      <c r="B8" s="52"/>
      <c r="C8" s="62" t="s">
        <v>2</v>
      </c>
      <c r="D8" s="63"/>
      <c r="E8" s="62" t="s">
        <v>13</v>
      </c>
      <c r="F8" s="63"/>
      <c r="G8" s="62" t="s">
        <v>9</v>
      </c>
      <c r="H8" s="63"/>
      <c r="I8" s="58"/>
      <c r="J8" s="59"/>
    </row>
    <row r="9" spans="1:10" ht="15">
      <c r="A9" s="53"/>
      <c r="B9" s="53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8" t="s">
        <v>33</v>
      </c>
      <c r="B10" s="54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69"/>
      <c r="B11" s="55"/>
      <c r="C11" s="29"/>
      <c r="D11" s="29"/>
      <c r="E11" s="25"/>
      <c r="F11" s="25"/>
      <c r="G11" s="37">
        <f>'[1]Sheet2'!$E$27+'[1]Sheet2'!$E$40+'[1]Sheet2'!$E$68+'[1]Sheet2'!$E$327+'[1]Sheet2'!$E$322+'[1]Sheet2'!$E$333+'[1]Sheet2'!$E$272</f>
        <v>7528000</v>
      </c>
      <c r="H11" s="26">
        <f>'[1]Sheet2'!$G$27+'[1]Sheet2'!$G$40+'[1]Sheet2'!$G$68+'[1]Sheet2'!$G$323+'[1]Sheet2'!$G$327+'[1]Sheet2'!$G$272+'[1]Sheet2'!$G$332</f>
        <v>5836972.54</v>
      </c>
      <c r="I11" s="25">
        <f>E11+G11</f>
        <v>7528000</v>
      </c>
      <c r="J11" s="26">
        <f>F11+H11</f>
        <v>5836972.54</v>
      </c>
    </row>
    <row r="12" spans="1:10" ht="28.5" customHeight="1">
      <c r="A12" s="13" t="s">
        <v>52</v>
      </c>
      <c r="B12" s="21" t="s">
        <v>51</v>
      </c>
      <c r="C12" s="29"/>
      <c r="D12" s="29"/>
      <c r="E12" s="29"/>
      <c r="F12" s="29"/>
      <c r="G12" s="37">
        <f>'[1]Sheet2'!$E$317</f>
        <v>15000</v>
      </c>
      <c r="H12" s="26">
        <f>'[1]Sheet2'!$G$317</f>
        <v>14897</v>
      </c>
      <c r="I12" s="37">
        <f>G12</f>
        <v>15000</v>
      </c>
      <c r="J12" s="26">
        <f>H12</f>
        <v>14897</v>
      </c>
    </row>
    <row r="13" spans="1:10" ht="61.5" customHeight="1">
      <c r="A13" s="66" t="s">
        <v>20</v>
      </c>
      <c r="B13" s="54" t="s">
        <v>21</v>
      </c>
      <c r="C13" s="65">
        <f>'[1]Sheet2'!$E$114+'[1]Sheet2'!$E$43+'[1]Sheet2'!$E$31</f>
        <v>247600</v>
      </c>
      <c r="D13" s="65">
        <f>'[1]Sheet2'!$G$31+'[1]Sheet2'!$G$43+'[1]Sheet2'!$G$114</f>
        <v>182160.83</v>
      </c>
      <c r="E13" s="64"/>
      <c r="F13" s="64"/>
      <c r="G13" s="64"/>
      <c r="H13" s="64"/>
      <c r="I13" s="64">
        <f>C13</f>
        <v>247600</v>
      </c>
      <c r="J13" s="64">
        <f>D13</f>
        <v>182160.83</v>
      </c>
    </row>
    <row r="14" spans="1:10" ht="30.75" customHeight="1" hidden="1">
      <c r="A14" s="67"/>
      <c r="B14" s="55"/>
      <c r="C14" s="46"/>
      <c r="D14" s="46"/>
      <c r="E14" s="46"/>
      <c r="F14" s="46"/>
      <c r="G14" s="46"/>
      <c r="H14" s="46"/>
      <c r="I14" s="46"/>
      <c r="J14" s="46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0</v>
      </c>
      <c r="H15" s="17">
        <f>'[1]Sheet2'!$G$133</f>
        <v>0</v>
      </c>
      <c r="I15" s="17">
        <f>G15</f>
        <v>0</v>
      </c>
      <c r="J15" s="17">
        <f>H15</f>
        <v>0</v>
      </c>
    </row>
    <row r="16" spans="1:10" ht="21" customHeight="1">
      <c r="A16" s="13" t="s">
        <v>41</v>
      </c>
      <c r="B16" s="31" t="s">
        <v>42</v>
      </c>
      <c r="C16" s="13"/>
      <c r="D16" s="13"/>
      <c r="E16" s="27">
        <f>'[2]Лист1'!$I$5</f>
        <v>15389.59</v>
      </c>
      <c r="F16" s="28">
        <f>'[2]Лист1'!$J$5</f>
        <v>0</v>
      </c>
      <c r="G16" s="28">
        <f>'[1]Sheet2'!$E$147-E16</f>
        <v>0</v>
      </c>
      <c r="H16" s="28">
        <f>'[1]Sheet2'!$G$147-F16</f>
        <v>0</v>
      </c>
      <c r="I16" s="28">
        <f>E16+G16</f>
        <v>15389.59</v>
      </c>
      <c r="J16" s="17">
        <f>F16+H16</f>
        <v>0</v>
      </c>
    </row>
    <row r="17" spans="1:10" ht="24.75" customHeight="1">
      <c r="A17" s="13" t="s">
        <v>36</v>
      </c>
      <c r="B17" s="31" t="s">
        <v>35</v>
      </c>
      <c r="C17" s="13"/>
      <c r="D17" s="13"/>
      <c r="E17" s="27"/>
      <c r="F17" s="28"/>
      <c r="G17" s="28">
        <f>'[1]Sheet2'!$E$166</f>
        <v>443000</v>
      </c>
      <c r="H17" s="28">
        <f>'[1]Sheet2'!$G$166</f>
        <v>406500</v>
      </c>
      <c r="I17" s="28">
        <f>E17+G17</f>
        <v>443000</v>
      </c>
      <c r="J17" s="17">
        <f>F17+H17</f>
        <v>406500</v>
      </c>
    </row>
    <row r="18" spans="1:10" ht="40.5" customHeight="1">
      <c r="A18" s="66" t="s">
        <v>23</v>
      </c>
      <c r="B18" s="54" t="s">
        <v>24</v>
      </c>
      <c r="C18" s="64"/>
      <c r="D18" s="64"/>
      <c r="E18" s="45">
        <f>'[2]Лист1'!$I$6+'[2]Лист1'!$I$8</f>
        <v>22660700</v>
      </c>
      <c r="F18" s="45">
        <f>'[2]Лист1'!$J$6</f>
        <v>0</v>
      </c>
      <c r="G18" s="70">
        <f>'[1]Sheet2'!$E$151+'[1]Sheet2'!$E$296-E18+'[1]Sheet2'!$E$46</f>
        <v>4394000</v>
      </c>
      <c r="H18" s="65">
        <f>'[1]Sheet2'!$G$151+'[1]Sheet2'!$G$296-F18+'[1]Sheet2'!$G$46</f>
        <v>3146414.41</v>
      </c>
      <c r="I18" s="45">
        <f>E18+G18</f>
        <v>27054700</v>
      </c>
      <c r="J18" s="39">
        <f>H18+F18</f>
        <v>3146414.41</v>
      </c>
    </row>
    <row r="19" spans="1:10" ht="17.25" customHeight="1" hidden="1">
      <c r="A19" s="67"/>
      <c r="B19" s="55"/>
      <c r="C19" s="46"/>
      <c r="D19" s="46"/>
      <c r="E19" s="47"/>
      <c r="F19" s="46"/>
      <c r="G19" s="71"/>
      <c r="H19" s="46"/>
      <c r="I19" s="46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0</v>
      </c>
      <c r="H20" s="17">
        <f>'[1]Sheet2'!$G$171</f>
        <v>0</v>
      </c>
      <c r="I20" s="17">
        <f>C20+E20+G20</f>
        <v>0</v>
      </c>
      <c r="J20" s="32">
        <f>F20+H20</f>
        <v>0</v>
      </c>
    </row>
    <row r="21" spans="1:10" ht="15">
      <c r="A21" s="66" t="s">
        <v>26</v>
      </c>
      <c r="B21" s="54" t="s">
        <v>17</v>
      </c>
      <c r="C21" s="45">
        <f>'[2]Лист1'!$G$14</f>
        <v>0</v>
      </c>
      <c r="D21" s="45">
        <f>'[2]Лист1'!$H$14</f>
        <v>0</v>
      </c>
      <c r="E21" s="45"/>
      <c r="F21" s="45"/>
      <c r="G21" s="65">
        <f>'[1]Sheet2'!$E$189+'[1]Sheet2'!$E$299-E21</f>
        <v>11460218.690000001</v>
      </c>
      <c r="H21" s="45">
        <f>'[1]Sheet2'!$G$189+'[1]Sheet2'!$G$300</f>
        <v>10100534.18</v>
      </c>
      <c r="I21" s="65">
        <f>G21+E21</f>
        <v>11460218.690000001</v>
      </c>
      <c r="J21" s="45">
        <f>H21</f>
        <v>10100534.18</v>
      </c>
    </row>
    <row r="22" spans="1:10" ht="15">
      <c r="A22" s="67"/>
      <c r="B22" s="55"/>
      <c r="C22" s="46"/>
      <c r="D22" s="46"/>
      <c r="E22" s="46"/>
      <c r="F22" s="46"/>
      <c r="G22" s="46"/>
      <c r="H22" s="47"/>
      <c r="I22" s="46"/>
      <c r="J22" s="47"/>
    </row>
    <row r="23" spans="1:10" ht="24.75">
      <c r="A23" s="1" t="s">
        <v>26</v>
      </c>
      <c r="B23" s="15" t="s">
        <v>18</v>
      </c>
      <c r="C23" s="42">
        <f>'[2]Лист1'!$G$13</f>
        <v>8200052</v>
      </c>
      <c r="D23" s="16"/>
      <c r="E23" s="42">
        <f>'[2]Лист1'!$I$9+'[2]Лист1'!$I$11+'[2]Лист1'!$I$12+'[2]Лист1'!$I$13+'[2]Лист1'!$I$14</f>
        <v>5714682.02</v>
      </c>
      <c r="F23" s="42">
        <f>'[2]Лист1'!$J$9+'[2]Лист1'!$J$11+'[2]Лист1'!$J$12+'[2]Лист1'!$J$13</f>
        <v>5347334.02</v>
      </c>
      <c r="G23" s="34">
        <f>'[1]Sheet2'!$E$204+'[1]Sheet2'!$E$275-E23-C23</f>
        <v>8003000</v>
      </c>
      <c r="H23" s="34">
        <f>'[1]Sheet2'!$G$204+'[1]Sheet2'!$G$275-F23</f>
        <v>8054437.9</v>
      </c>
      <c r="I23" s="38">
        <f>G23+E23+C23</f>
        <v>21917734.02</v>
      </c>
      <c r="J23" s="34">
        <f>D23+F23+H23</f>
        <v>13401771.92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66" t="s">
        <v>27</v>
      </c>
      <c r="B26" s="54" t="s">
        <v>19</v>
      </c>
      <c r="C26" s="64"/>
      <c r="D26" s="64"/>
      <c r="E26" s="64"/>
      <c r="F26" s="64"/>
      <c r="G26" s="64"/>
      <c r="H26" s="64"/>
      <c r="I26" s="64"/>
      <c r="J26" s="64"/>
    </row>
    <row r="27" spans="1:10" ht="15">
      <c r="A27" s="67"/>
      <c r="B27" s="55"/>
      <c r="C27" s="46"/>
      <c r="D27" s="46"/>
      <c r="E27" s="46"/>
      <c r="F27" s="46"/>
      <c r="G27" s="46"/>
      <c r="H27" s="46"/>
      <c r="I27" s="46"/>
      <c r="J27" s="46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6">
        <f>'[1]Sheet2'!$E$7+'[1]Sheet2'!$E$14+'[1]Sheet2'!$E$236+'[1]Sheet2'!$E$324+'[1]Sheet2'!$E$329+'[1]Sheet2'!$E$339+'[1]Sheet2'!$E$278+'[1]Sheet2'!$E$291</f>
        <v>5989000</v>
      </c>
      <c r="H29" s="33">
        <f>'[1]Sheet2'!$G$7+'[1]Sheet2'!$G$14+'[1]Sheet2'!$G$278+'[1]Sheet2'!$G$324+'[1]Sheet2'!$G$330+'[1]Sheet2'!$G$339+'[1]Sheet2'!$G$236+'[1]Sheet2'!$G$291</f>
        <v>4226489.17</v>
      </c>
      <c r="I29" s="12">
        <f>G29+E29+C29</f>
        <v>5989000</v>
      </c>
      <c r="J29" s="33">
        <f>F29+H29+D29</f>
        <v>4226489.17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5">
        <f>'[1]Sheet2'!$E$281+'[1]Sheet2'!$E$286</f>
        <v>350000</v>
      </c>
      <c r="H30" s="14">
        <f>'[1]Sheet2'!$G$281+'[1]Sheet2'!$G$286</f>
        <v>274623.9</v>
      </c>
      <c r="I30" s="35">
        <f>G30+E30</f>
        <v>350000</v>
      </c>
      <c r="J30" s="33">
        <f>H30+F30</f>
        <v>274623.9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5">
        <f>'[1]Sheet2'!$E$258</f>
        <v>50000</v>
      </c>
      <c r="H31" s="35">
        <f>'[1]Sheet2'!$G$258</f>
        <v>47211.2</v>
      </c>
      <c r="I31" s="12">
        <f>G31</f>
        <v>50000</v>
      </c>
      <c r="J31" s="12">
        <f>H31</f>
        <v>47211.2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4">
        <f>'[1]Sheet2'!$E$312</f>
        <v>2000</v>
      </c>
      <c r="H33" s="34">
        <f>'[1]Sheet2'!$F$312</f>
        <v>0</v>
      </c>
      <c r="I33" s="34">
        <f>G33</f>
        <v>2000</v>
      </c>
      <c r="J33" s="34">
        <f>H33</f>
        <v>0</v>
      </c>
    </row>
    <row r="34" spans="1:11" ht="21.75" customHeight="1">
      <c r="A34" s="3" t="s">
        <v>6</v>
      </c>
      <c r="B34" s="4"/>
      <c r="C34" s="43">
        <f>C13+C20+C23+C29+C21</f>
        <v>8447652</v>
      </c>
      <c r="D34" s="44">
        <f>SUM(D10:D33)</f>
        <v>182160.83</v>
      </c>
      <c r="E34" s="5">
        <f aca="true" t="shared" si="0" ref="E34:J34">SUM(E11:E33)</f>
        <v>28390771.61</v>
      </c>
      <c r="F34" s="5">
        <f t="shared" si="0"/>
        <v>5347334.02</v>
      </c>
      <c r="G34" s="5">
        <f t="shared" si="0"/>
        <v>38234218.69</v>
      </c>
      <c r="H34" s="5">
        <f t="shared" si="0"/>
        <v>32108080.3</v>
      </c>
      <c r="I34" s="5">
        <f t="shared" si="0"/>
        <v>75072642.3</v>
      </c>
      <c r="J34" s="5">
        <f t="shared" si="0"/>
        <v>37637575.150000006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4" ht="15">
      <c r="A40" s="40" t="s">
        <v>47</v>
      </c>
      <c r="B40" s="41"/>
      <c r="C40" s="41"/>
      <c r="D40" s="40" t="s">
        <v>50</v>
      </c>
    </row>
    <row r="41" spans="1:11" ht="15">
      <c r="A41" s="41"/>
      <c r="B41" s="41"/>
      <c r="C41" s="41"/>
      <c r="D41" s="41"/>
      <c r="K41" s="18"/>
    </row>
    <row r="42" spans="1:4" ht="15">
      <c r="A42" s="40" t="s">
        <v>48</v>
      </c>
      <c r="B42" s="41"/>
      <c r="C42" s="41"/>
      <c r="D42" s="40" t="s">
        <v>49</v>
      </c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2022-10-05T05:45:23Z</cp:lastPrinted>
  <dcterms:created xsi:type="dcterms:W3CDTF">2012-01-11T18:04:35Z</dcterms:created>
  <dcterms:modified xsi:type="dcterms:W3CDTF">2022-10-05T05:45:27Z</dcterms:modified>
  <cp:category/>
  <cp:version/>
  <cp:contentType/>
  <cp:contentStatus/>
</cp:coreProperties>
</file>