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D347" i="1"/>
  <c r="E347"/>
  <c r="F347"/>
  <c r="G347"/>
  <c r="G243"/>
  <c r="G16"/>
  <c r="G9"/>
  <c r="G170"/>
  <c r="G150"/>
  <c r="G41"/>
  <c r="G28"/>
  <c r="E280"/>
  <c r="E255"/>
  <c r="E241"/>
  <c r="E277"/>
  <c r="G277"/>
  <c r="E218"/>
  <c r="E212"/>
  <c r="E209"/>
  <c r="E201"/>
  <c r="E195"/>
  <c r="E192"/>
  <c r="E274"/>
  <c r="G285"/>
  <c r="G280"/>
  <c r="G255"/>
  <c r="G242"/>
  <c r="G241"/>
  <c r="G239"/>
  <c r="G218"/>
  <c r="G215"/>
  <c r="G210"/>
  <c r="G209"/>
  <c r="G201"/>
  <c r="G195"/>
  <c r="G193"/>
  <c r="G192"/>
  <c r="G174"/>
  <c r="G155"/>
  <c r="G130"/>
  <c r="G31"/>
  <c r="G274"/>
  <c r="G88"/>
  <c r="G85"/>
  <c r="G76"/>
  <c r="G75"/>
  <c r="G73"/>
  <c r="G71"/>
  <c r="E249"/>
  <c r="E210"/>
  <c r="E193"/>
  <c r="E155"/>
  <c r="E82"/>
  <c r="G249"/>
  <c r="G43"/>
  <c r="G82"/>
  <c r="E16"/>
  <c r="E9"/>
  <c r="E208"/>
  <c r="E298"/>
  <c r="E174"/>
  <c r="E175"/>
  <c r="E156"/>
  <c r="G290"/>
  <c r="G125"/>
  <c r="G207" l="1"/>
  <c r="G212"/>
  <c r="G208"/>
  <c r="G72"/>
  <c r="E170"/>
  <c r="G70"/>
  <c r="G341"/>
  <c r="G298"/>
  <c r="G136"/>
  <c r="E254"/>
  <c r="E328"/>
  <c r="E150"/>
  <c r="G254"/>
  <c r="G334"/>
  <c r="G117"/>
  <c r="E301"/>
  <c r="G77"/>
  <c r="E325"/>
  <c r="G328"/>
  <c r="E323"/>
  <c r="G323"/>
  <c r="G325"/>
  <c r="E153"/>
  <c r="G250"/>
  <c r="E264"/>
  <c r="E266"/>
  <c r="G284" l="1"/>
  <c r="G175"/>
  <c r="E285"/>
  <c r="G330"/>
  <c r="E330"/>
  <c r="E276"/>
  <c r="E275" s="1"/>
  <c r="G316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5"/>
  <c r="F316"/>
  <c r="G346"/>
  <c r="E73"/>
  <c r="E72"/>
  <c r="E71"/>
  <c r="E117"/>
  <c r="E31"/>
  <c r="E41"/>
  <c r="E28"/>
  <c r="E158"/>
  <c r="E157" s="1"/>
  <c r="E151" s="1"/>
  <c r="D316"/>
  <c r="E238" l="1"/>
  <c r="E237" s="1"/>
  <c r="E271"/>
  <c r="G271"/>
  <c r="G315"/>
  <c r="E83" l="1"/>
  <c r="E40" l="1"/>
  <c r="G83" l="1"/>
  <c r="G340" l="1"/>
  <c r="E340"/>
  <c r="G333" l="1"/>
  <c r="G329"/>
  <c r="G300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E47" l="1"/>
  <c r="E6" s="1"/>
  <c r="G6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<sst xmlns="http://schemas.openxmlformats.org/spreadsheetml/2006/main" count="701" uniqueCount="391">
  <si>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</si>
  <si>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</si>
  <si>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</si>
  <si>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</si>
  <si>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</si>
  <si>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</si>
  <si>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</si>
  <si>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</si>
  <si>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</si>
  <si>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</si>
  <si>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</si>
  <si>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</si>
  <si>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</si>
  <si>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</si>
  <si>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</si>
  <si>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</si>
  <si>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</si>
  <si>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</si>
  <si>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</si>
  <si>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</si>
  <si>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</si>
  <si>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</si>
  <si>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</si>
  <si>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</si>
  <si>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</si>
  <si>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</si>
  <si>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</si>
  <si>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</si>
  <si>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</si>
  <si>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</si>
  <si>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</si>
  <si>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</si>
  <si>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</si>
  <si>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</si>
  <si>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</si>
  <si>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</si>
  <si>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</si>
  <si>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</si>
  <si>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</si>
  <si>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</si>
  <si>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</si>
  <si>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</si>
  <si>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</si>
  <si>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</si>
  <si>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</si>
  <si>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</si>
  <si>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</si>
  <si>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</si>
  <si>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</si>
  <si>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</si>
  <si>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</si>
  <si>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</si>
  <si>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</si>
  <si>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</si>
  <si>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</si>
  <si>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</si>
  <si>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</si>
  <si>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</si>
  <si>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</si>
  <si>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</si>
  <si>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</si>
  <si>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</si>
  <si>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</si>
  <si>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</si>
  <si>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</si>
  <si>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</si>
  <si>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</si>
  <si>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</si>
  <si>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</si>
  <si>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</si>
  <si>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</si>
  <si>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</si>
  <si>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</si>
  <si>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</si>
  <si>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</si>
  <si>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</si>
  <si>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</si>
  <si>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</si>
  <si>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</si>
  <si>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</si>
  <si>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</si>
  <si>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</si>
  <si>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</si>
  <si>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</si>
  <si>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</si>
  <si>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</si>
  <si>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</si>
  <si>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</si>
  <si>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</si>
  <si>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</si>
  <si>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</si>
  <si>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</si>
  <si>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</si>
  <si>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</si>
  <si>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</si>
  <si>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</si>
  <si>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</si>
  <si>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</si>
  <si>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</si>
  <si>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</si>
  <si>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</si>
  <si>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</si>
  <si>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</si>
  <si>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</si>
  <si>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</si>
  <si>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</si>
  <si>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</si>
  <si>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</si>
  <si>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</si>
  <si>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</si>
  <si>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</si>
  <si>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</si>
  <si>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</si>
  <si>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</si>
  <si>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</si>
  <si>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</si>
  <si>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</si>
  <si>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</si>
  <si>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</si>
  <si>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</si>
  <si>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</si>
  <si>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</si>
  <si>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</si>
  <si>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</si>
  <si>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</si>
  <si>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</si>
  <si>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</si>
  <si>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</si>
  <si>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</si>
  <si>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</si>
  <si>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</si>
  <si>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</si>
  <si>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</si>
  <si>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</si>
  <si>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</si>
  <si>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</si>
  <si>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</si>
  <si>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</si>
  <si>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</si>
  <si>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</si>
  <si>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</si>
  <si>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</si>
  <si>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</si>
  <si>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</si>
  <si>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</si>
  <si>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</si>
  <si>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</si>
  <si>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</si>
  <si>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</si>
  <si>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</si>
  <si>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</si>
  <si>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</si>
  <si>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</si>
  <si>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</si>
  <si>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</si>
  <si>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</si>
  <si>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</si>
  <si>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</si>
  <si>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</si>
  <si>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</si>
  <si>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</si>
  <si>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</si>
  <si>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</si>
  <si>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</si>
  <si>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</si>
  <si>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</si>
  <si>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</si>
  <si>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</si>
  <si>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</si>
  <si>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</si>
  <si>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</si>
  <si>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</si>
  <si>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</si>
  <si>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</si>
  <si>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</si>
  <si>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</si>
  <si>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</si>
  <si>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</si>
  <si>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</si>
  <si>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</si>
  <si>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</si>
  <si>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</si>
  <si>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</si>
  <si>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</si>
  <si>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</si>
  <si>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</si>
  <si>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</si>
  <si>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</si>
  <si>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</si>
  <si>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</si>
  <si>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</si>
  <si>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</si>
  <si>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</si>
  <si>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</si>
  <si>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</si>
  <si>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</si>
  <si>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</si>
  <si>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</si>
  <si>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</si>
  <si>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</si>
  <si>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</si>
  <si>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</si>
  <si>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</si>
  <si>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</si>
  <si>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</si>
  <si>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</si>
  <si>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</si>
  <si>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</si>
  <si>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</si>
  <si>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</si>
  <si>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</si>
  <si>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</si>
  <si>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</si>
  <si>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</si>
  <si>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</si>
  <si>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</si>
  <si>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</si>
  <si>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</si>
  <si>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</si>
  <si>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</si>
  <si>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</si>
  <si>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</si>
  <si>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</si>
  <si>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</si>
  <si>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</si>
  <si>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</si>
  <si>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</si>
  <si>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</si>
  <si>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</si>
  <si>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</si>
  <si>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</si>
  <si>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</si>
  <si>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</si>
  <si>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</si>
  <si>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</si>
  <si>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</si>
  <si>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</si>
  <si>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</si>
  <si>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</si>
  <si>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</si>
  <si>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</si>
  <si>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</si>
  <si>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</si>
  <si>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</si>
  <si>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</si>
  <si>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</si>
  <si>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</si>
  <si>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</si>
  <si>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</si>
  <si>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</si>
  <si>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</si>
  <si>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</si>
  <si>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</si>
  <si>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</si>
  <si>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</si>
  <si>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</si>
  <si>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</si>
  <si>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</si>
  <si>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</si>
  <si>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</si>
  <si>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</si>
  <si>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</si>
  <si>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</si>
  <si>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</si>
  <si>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</si>
  <si>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</si>
  <si>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</si>
  <si>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</si>
  <si>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</si>
  <si>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</si>
  <si>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</si>
  <si>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</si>
  <si>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</si>
  <si>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</si>
  <si>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</si>
  <si>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</si>
  <si>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</si>
  <si>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</si>
  <si>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</si>
  <si>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</si>
  <si>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</si>
  <si>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</si>
  <si>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</si>
  <si>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</si>
  <si>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</si>
  <si>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</si>
  <si>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</si>
  <si>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</si>
  <si>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</si>
  <si>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</si>
  <si>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</si>
  <si>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</si>
  <si>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</si>
  <si>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</si>
  <si>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</si>
  <si>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</si>
  <si>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</si>
  <si>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</si>
  <si>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</si>
  <si>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</si>
  <si>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</si>
  <si>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</si>
  <si>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</si>
  <si>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</si>
  <si>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</si>
  <si>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</si>
  <si>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</si>
  <si>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</si>
  <si>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</si>
  <si>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</si>
  <si>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</si>
  <si>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</si>
  <si>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</si>
  <si>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</si>
  <si>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</si>
  <si>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</si>
  <si>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</si>
  <si>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</si>
  <si>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</si>
  <si>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</si>
  <si>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</si>
  <si>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</si>
  <si>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</si>
  <si>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</si>
  <si>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</si>
  <si>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</si>
  <si>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</si>
  <si>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</si>
  <si>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</si>
  <si>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</si>
  <si>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</si>
  <si>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</si>
  <si>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</si>
  <si>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</si>
  <si>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</si>
  <si>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</si>
  <si>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</si>
  <si>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</si>
  <si>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</si>
  <si>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</si>
  <si>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</si>
  <si>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</si>
  <si>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</si>
  <si>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</si>
  <si>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</si>
  <si>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</si>
  <si>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</si>
  <si>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</si>
  <si>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</si>
  <si>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</si>
  <si>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</si>
  <si>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</si>
  <si>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</si>
  <si>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</si>
  <si>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</si>
  <si>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</si>
  <si>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</si>
  <si>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</si>
  <si>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</si>
  <si>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</si>
  <si>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</si>
  <si>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</si>
  <si>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</si>
  <si>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</si>
  <si>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</si>
  <si>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</si>
  <si>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</si>
  <si>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</si>
  <si>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</si>
  <si>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</si>
  <si>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</si>
  <si>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</si>
  <si>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</si>
  <si>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</si>
  <si>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</si>
  <si>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</si>
  <si>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</si>
  <si>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</si>
  <si>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</si>
  <si>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</si>
  <si>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</si>
  <si>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</si>
  <si>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</si>
  <si>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</si>
  <si>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</si>
  <si>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</si>
  <si>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</si>
  <si>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</si>
  <si>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</si>
  <si>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</si>
  <si>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01.12.2021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</si>
</sst>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-34805224.539999999</v>
          </cell>
          <cell r="E6">
            <v>4500000</v>
          </cell>
          <cell r="F6">
            <v>-14209158.83</v>
          </cell>
          <cell r="G6">
            <v>-1934797.4699999951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309" workbookViewId="0">
      <selection activeCell="D348" sqref="D348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390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60907724.539999999</v>
      </c>
      <c r="F6" s="7">
        <f>F307+F312</f>
        <v>0</v>
      </c>
      <c r="G6" s="7">
        <f>G7+G14+G19+G35+G47+G281+G286+G295+G307+G321+G326+G343+G331+G312+G271</f>
        <v>32908886.330000002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1920000</v>
      </c>
      <c r="F7" s="7">
        <f>F8+F11</f>
        <v>0</v>
      </c>
      <c r="G7" s="7">
        <f>G8+G11</f>
        <v>1568334.28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1920000</v>
      </c>
      <c r="F8" s="7">
        <f>F9+F10</f>
        <v>0</v>
      </c>
      <c r="G8" s="19">
        <f>G9+G10</f>
        <v>1568334.28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1920000</f>
        <v>1920000</v>
      </c>
      <c r="F9" s="7"/>
      <c r="G9" s="19">
        <f>1568334.28</f>
        <v>1568334.28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579000</v>
      </c>
      <c r="F14" s="7">
        <f>F15+F17</f>
        <v>0</v>
      </c>
      <c r="G14" s="7">
        <f>G15+G17</f>
        <v>452841.94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579000</v>
      </c>
      <c r="F15" s="7">
        <f>F16</f>
        <v>0</v>
      </c>
      <c r="G15" s="19">
        <f>G16</f>
        <v>452841.94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579000</f>
        <v>579000</v>
      </c>
      <c r="F16" s="7"/>
      <c r="G16" s="19">
        <f>463980.94-11139</f>
        <v>452841.94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2833077.94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2705670.04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2089208.44+616461.6</f>
        <v>2705670.04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127407.9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127407.9</f>
        <v>127407.9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819942.18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781465.18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596493.76+184971.42</f>
        <v>781465.18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38477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38477</f>
        <v>38477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46772949.939999998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24330924.960000001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2097000</v>
      </c>
      <c r="F68" s="7"/>
      <c r="G68" s="36">
        <f>G70+G80+G81</f>
        <v>1743412.7400000002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1582000</v>
      </c>
      <c r="F70" s="5">
        <f>F71+F72+F73+F74+F75+F76+F77+F78+F79</f>
        <v>0</v>
      </c>
      <c r="G70" s="1">
        <f>G71+G72+G73+G75+G76+G77</f>
        <v>1312609.57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117792.32</f>
        <v>117792.32000000001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900</f>
        <v>900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6776.6</f>
        <v>6776.6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515000</v>
      </c>
      <c r="F75" s="5"/>
      <c r="G75" s="1">
        <f>320790.72</f>
        <v>320790.71999999997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912000</v>
      </c>
      <c r="F76" s="5"/>
      <c r="G76" s="1">
        <f>863615.73</f>
        <v>863615.73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515000</v>
      </c>
      <c r="F81" s="5">
        <f>F82+F83</f>
        <v>0</v>
      </c>
      <c r="G81" s="1">
        <f>G82+G83</f>
        <v>430803.17000000004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80000</f>
        <v>80000</v>
      </c>
      <c r="F82" s="5"/>
      <c r="G82" s="1">
        <f>51110</f>
        <v>51110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435000</v>
      </c>
      <c r="F83" s="5">
        <f>F84+F85+F86+F87+F88+F89+F90</f>
        <v>0</v>
      </c>
      <c r="G83" s="1">
        <f>G84+G85+G86+G87+G88+G89+G90</f>
        <v>379693.17000000004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242000</v>
      </c>
      <c r="F85" s="5"/>
      <c r="G85" s="1">
        <f>223524.35</f>
        <v>223524.35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193000</v>
      </c>
      <c r="F88" s="5"/>
      <c r="G88" s="1">
        <f>156168.82</f>
        <v>156168.82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26100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21100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21100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15507.52+5592.48</f>
        <v>21100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7000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7000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7000</v>
      </c>
      <c r="F136" s="5"/>
      <c r="G136" s="5">
        <f>6136.99</f>
        <v>6136.99</v>
      </c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14780.59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14780.59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14780.59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11629.1+4000</f>
        <v>15629.1</v>
      </c>
      <c r="F150" s="5"/>
      <c r="G150" s="5">
        <f>11629.1+3151.49</f>
        <v>14780.59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18783929.539999999</v>
      </c>
      <c r="F151" s="7">
        <f>F153+F157</f>
        <v>0</v>
      </c>
      <c r="G151" s="7">
        <f>G153+G163</f>
        <v>10173434.74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18783929.539999999</v>
      </c>
      <c r="F153" s="5">
        <f>F154+F155+F156</f>
        <v>0</v>
      </c>
      <c r="G153" s="5">
        <f>G154+G155+G156</f>
        <v>10173434.74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18718929.54</f>
        <v>18718929.539999999</v>
      </c>
      <c r="F155" s="5"/>
      <c r="G155" s="5">
        <f>666924+8504684.58+480439.26+71179.67+390176.18</f>
        <v>10113403.689999999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65000</f>
        <v>65000</v>
      </c>
      <c r="F156" s="5"/>
      <c r="G156" s="5">
        <v>60031.05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732000</v>
      </c>
      <c r="F166" s="7">
        <f>F168</f>
        <v>0</v>
      </c>
      <c r="G166" s="7">
        <f>G168</f>
        <v>422198.8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732000</v>
      </c>
      <c r="F168" s="5">
        <f>F169+F170</f>
        <v>0</v>
      </c>
      <c r="G168" s="5">
        <f>G169+G170</f>
        <v>422198.8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732000</f>
        <v>732000</v>
      </c>
      <c r="F170" s="5"/>
      <c r="G170" s="5">
        <f>211500+210698.8</f>
        <v>422198.8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170000</v>
      </c>
      <c r="F171" s="7">
        <f>F173+F176+F178+F179</f>
        <v>0</v>
      </c>
      <c r="G171" s="7">
        <f>G173+G176+G178+G179</f>
        <v>141604.22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170000</v>
      </c>
      <c r="F173" s="5">
        <f>F174+F175</f>
        <v>0</v>
      </c>
      <c r="G173" s="5">
        <f>G174+G175</f>
        <v>141604.22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170000</f>
        <v>170000</v>
      </c>
      <c r="F174" s="5"/>
      <c r="G174" s="5">
        <f>141604.22</f>
        <v>141604.22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0</f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17960791.300000001</v>
      </c>
      <c r="F189" s="7">
        <f>F191+F194</f>
        <v>0</v>
      </c>
      <c r="G189" s="7">
        <f>G191+G194</f>
        <v>5372364.8399999999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16286191.300000001</v>
      </c>
      <c r="F191" s="5">
        <f>F192+F193</f>
        <v>0</v>
      </c>
      <c r="G191" s="5">
        <f>G192+G193</f>
        <v>4750244.8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6605138.66</f>
        <v>6605138.6600000001</v>
      </c>
      <c r="F192" s="5"/>
      <c r="G192" s="5">
        <f>1109446+3217798.8</f>
        <v>4327244.8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9681052.64</f>
        <v>9681052.6400000006</v>
      </c>
      <c r="F193" s="5"/>
      <c r="G193" s="5">
        <f>423000</f>
        <v>423000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1674600</v>
      </c>
      <c r="F194" s="5">
        <f>F195+F196</f>
        <v>0</v>
      </c>
      <c r="G194" s="5">
        <f>G195+G196</f>
        <v>622120.04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f>1134600</f>
        <v>1134600</v>
      </c>
      <c r="F195" s="5"/>
      <c r="G195" s="5">
        <f>84000</f>
        <v>84000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540000</v>
      </c>
      <c r="F196" s="5">
        <f>SUM(F197:F203)</f>
        <v>0</v>
      </c>
      <c r="G196" s="5">
        <f>SUM(G197:G203)</f>
        <v>538120.04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f>540000</f>
        <v>540000</v>
      </c>
      <c r="F201" s="5"/>
      <c r="G201" s="5">
        <f>538120.04</f>
        <v>538120.04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4262500</v>
      </c>
      <c r="F204" s="7">
        <f>F206+F211</f>
        <v>0</v>
      </c>
      <c r="G204" s="36">
        <f>G206+G211</f>
        <v>4006136.65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3856500</v>
      </c>
      <c r="F206" s="5">
        <f>F207+F208+F209+F210</f>
        <v>0</v>
      </c>
      <c r="G206" s="1">
        <f>G207+G208+G209+G210</f>
        <v>3680747.11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4500</f>
        <v>4500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47000</f>
        <v>47000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3284500</f>
        <v>3284500</v>
      </c>
      <c r="F209" s="5"/>
      <c r="G209" s="1">
        <f>3037873.44+115063.11</f>
        <v>3152936.55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515000</f>
        <v>515000</v>
      </c>
      <c r="F210" s="5"/>
      <c r="G210" s="1">
        <f>487252.96+15000</f>
        <v>502252.96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406000</v>
      </c>
      <c r="F211" s="5">
        <f>F212+F213</f>
        <v>0</v>
      </c>
      <c r="G211" s="1">
        <f>G212+G213</f>
        <v>325389.53999999998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25000</f>
        <v>25000</v>
      </c>
      <c r="F212" s="5"/>
      <c r="G212" s="1">
        <f>11750</f>
        <v>11750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381000</v>
      </c>
      <c r="F213" s="5">
        <f>SUM(F214:F220)</f>
        <v>0</v>
      </c>
      <c r="G213" s="1">
        <f>SUM(G214:G220)</f>
        <v>313639.53999999998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30000</v>
      </c>
      <c r="F215" s="5"/>
      <c r="G215" s="1">
        <f>21972.5</f>
        <v>21972.5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47">
        <f>351000</f>
        <v>351000</v>
      </c>
      <c r="F218" s="5"/>
      <c r="G218" s="1">
        <f>262947.04+28720</f>
        <v>291667.03999999998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2658000</v>
      </c>
      <c r="F236" s="7">
        <f>F238+F247+F248</f>
        <v>0</v>
      </c>
      <c r="G236" s="36">
        <f>G238+G247+G248</f>
        <v>2419675.39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2386000</v>
      </c>
      <c r="F237" s="5"/>
      <c r="G237" s="1">
        <f>G238</f>
        <v>2192216.6800000002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2386000</v>
      </c>
      <c r="F238" s="5">
        <f>F239+F240+F241+F242+F243+F244+F245+F246</f>
        <v>0</v>
      </c>
      <c r="G238" s="1">
        <f>G239+G240+G241+G242+G243+G244+G245+G246</f>
        <v>2192216.6800000002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34358.67</f>
        <v>34358.67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31000</f>
        <v>31000</v>
      </c>
      <c r="F241" s="5"/>
      <c r="G241" s="1">
        <f>19659.17</f>
        <v>19659.169999999998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1206300</v>
      </c>
      <c r="F242" s="5"/>
      <c r="G242" s="1">
        <f>1155461.83</f>
        <v>1155461.83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1105700</v>
      </c>
      <c r="F243" s="5"/>
      <c r="G243" s="1">
        <f>974209.21+11139-2611.2</f>
        <v>982737.01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272000</v>
      </c>
      <c r="F248" s="5">
        <f>F249+F250</f>
        <v>0</v>
      </c>
      <c r="G248" s="1">
        <f>G249+G250</f>
        <v>227458.71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74000</f>
        <v>74000</v>
      </c>
      <c r="F249" s="5"/>
      <c r="G249" s="1">
        <f>54611.5</f>
        <v>54611.5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198000</v>
      </c>
      <c r="F250" s="5">
        <f>F251+F252+F253+F254+F255+F256+F257</f>
        <v>0</v>
      </c>
      <c r="G250" s="1">
        <f>G251+G252+G253+G254+G255+G256+G257</f>
        <v>172847.21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179500</f>
        <v>179500</v>
      </c>
      <c r="F255" s="5"/>
      <c r="G255" s="1">
        <f>154537.21</f>
        <v>154537.21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2713374.6</v>
      </c>
      <c r="F271" s="27">
        <f>F272+F275+F278</f>
        <v>0</v>
      </c>
      <c r="G271" s="27">
        <f>G272+G275+G278</f>
        <v>2092297.44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626000</v>
      </c>
      <c r="F272" s="5">
        <f>F278</f>
        <v>0</v>
      </c>
      <c r="G272" s="5">
        <f>G273</f>
        <v>262927.45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626000</v>
      </c>
      <c r="F273" s="5">
        <f>F274</f>
        <v>0</v>
      </c>
      <c r="G273" s="5">
        <f>G274</f>
        <v>262927.45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626000</f>
        <v>626000</v>
      </c>
      <c r="F274" s="5"/>
      <c r="G274" s="5">
        <f>262927.45</f>
        <v>262927.45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1223374.6000000001</v>
      </c>
      <c r="F275" s="5">
        <f>F281</f>
        <v>0</v>
      </c>
      <c r="G275" s="5">
        <f>G276</f>
        <v>1110470.5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1223374.6000000001</v>
      </c>
      <c r="F276" s="5">
        <f>F277</f>
        <v>0</v>
      </c>
      <c r="G276" s="5">
        <f>G277</f>
        <v>1110470.5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1223374.6</f>
        <v>1223374.6000000001</v>
      </c>
      <c r="F277" s="5"/>
      <c r="G277" s="5">
        <f>842434.7+2161.2+240874.6+25000</f>
        <v>1110470.5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864000</v>
      </c>
      <c r="F278" s="5">
        <f>F284</f>
        <v>0</v>
      </c>
      <c r="G278" s="5">
        <f>G279</f>
        <v>718899.49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864000</v>
      </c>
      <c r="F279" s="5">
        <f>F280</f>
        <v>0</v>
      </c>
      <c r="G279" s="5">
        <f>G280</f>
        <v>718899.49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864000</f>
        <v>864000</v>
      </c>
      <c r="F280" s="5"/>
      <c r="G280" s="5">
        <f>718899.49</f>
        <v>718899.49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199467.84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199467.84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199467.84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199467.84</f>
        <v>199467.84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150000</v>
      </c>
      <c r="F286" s="28">
        <f>F287</f>
        <v>0</v>
      </c>
      <c r="G286" s="28">
        <f>G287</f>
        <v>140000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150000</v>
      </c>
      <c r="F287" s="19">
        <f>F289</f>
        <v>0</v>
      </c>
      <c r="G287" s="19">
        <f>G289</f>
        <v>140000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150000</v>
      </c>
      <c r="F289" s="5">
        <f>F290</f>
        <v>0</v>
      </c>
      <c r="G289" s="5">
        <f>G290</f>
        <v>140000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150000</v>
      </c>
      <c r="F290" s="5"/>
      <c r="G290" s="5">
        <f>140000</f>
        <v>140000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3750000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50000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50000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50000</f>
        <v>50000</v>
      </c>
      <c r="F298" s="5"/>
      <c r="G298" s="5">
        <f>42077.52</f>
        <v>42077.52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569000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564000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564000</f>
        <v>564000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83000</v>
      </c>
      <c r="F331" s="28">
        <f>F332+F336+F339</f>
        <v>0</v>
      </c>
      <c r="G331" s="28">
        <f>G332+G336+G339</f>
        <v>1399.23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2000</v>
      </c>
      <c r="F332" s="5">
        <f t="shared" si="4"/>
        <v>0</v>
      </c>
      <c r="G332" s="5">
        <f t="shared" si="4"/>
        <v>899.22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2000</v>
      </c>
      <c r="F333" s="5">
        <f>F335</f>
        <v>0</v>
      </c>
      <c r="G333" s="5">
        <f>G335+G334</f>
        <v>899.22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80000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80000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80000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500.01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500.01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f>500.01</f>
        <v>500.01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34805224.539999999</v>
      </c>
      <c r="E347" s="4">
        <f>-[1]Sheet2!$E$6</f>
        <v>-4500000</v>
      </c>
      <c r="F347" s="4">
        <f>-[1]Sheet2!$F$6</f>
        <v>14209158.83</v>
      </c>
      <c r="G347" s="4">
        <f>-[1]Sheet2!$G$6</f>
        <v>1934797.4699999951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2021-12-01T13:48:54Z</cp:lastPrinted>
  <dcterms:created xsi:type="dcterms:W3CDTF">2014-08-26T07:56:34Z</dcterms:created>
  <dcterms:modified xsi:type="dcterms:W3CDTF">2021-12-01T13:48:56Z</dcterms:modified>
</cp:coreProperties>
</file>