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170" i="1"/>
  <c r="G41"/>
  <c r="G28"/>
  <c r="E16"/>
  <c r="E9"/>
  <c r="E208"/>
  <c r="E218"/>
  <c r="E298"/>
  <c r="E280"/>
  <c r="E277"/>
  <c r="E255"/>
  <c r="E210"/>
  <c r="E209"/>
  <c r="E192"/>
  <c r="E201"/>
  <c r="E174"/>
  <c r="E175"/>
  <c r="E155"/>
  <c r="E156"/>
  <c r="E157"/>
  <c r="G210"/>
  <c r="G277"/>
  <c r="G209"/>
  <c r="G290"/>
  <c r="G285"/>
  <c r="G255"/>
  <c r="G243"/>
  <c r="G242"/>
  <c r="G239"/>
  <c r="G16"/>
  <c r="G9"/>
  <c r="G218"/>
  <c r="G215"/>
  <c r="G192"/>
  <c r="G195"/>
  <c r="G155"/>
  <c r="G150"/>
  <c r="G130"/>
  <c r="G125" s="1"/>
  <c r="G43"/>
  <c r="G31"/>
  <c r="G88"/>
  <c r="G85"/>
  <c r="G82"/>
  <c r="G76"/>
  <c r="G75"/>
  <c r="G73"/>
  <c r="G71"/>
  <c r="G193"/>
  <c r="G347"/>
  <c r="F347"/>
  <c r="E347"/>
  <c r="D347"/>
  <c r="E193" l="1"/>
  <c r="G207"/>
  <c r="G212"/>
  <c r="G208"/>
  <c r="G201"/>
  <c r="G280"/>
  <c r="G72"/>
  <c r="E170"/>
  <c r="G70"/>
  <c r="G341"/>
  <c r="G241"/>
  <c r="G174"/>
  <c r="G298"/>
  <c r="G136"/>
  <c r="E254"/>
  <c r="E328"/>
  <c r="E150"/>
  <c r="G254"/>
  <c r="G249"/>
  <c r="G334"/>
  <c r="G274"/>
  <c r="G117"/>
  <c r="E249"/>
  <c r="E301"/>
  <c r="E274"/>
  <c r="G77"/>
  <c r="E325"/>
  <c r="G328"/>
  <c r="E323"/>
  <c r="G323"/>
  <c r="G325"/>
  <c r="E153"/>
  <c r="E151" s="1"/>
  <c r="G250"/>
  <c r="E264"/>
  <c r="E266"/>
  <c r="G284" l="1"/>
  <c r="G175"/>
  <c r="E285"/>
  <c r="G330"/>
  <c r="E330"/>
  <c r="E241"/>
  <c r="E212"/>
  <c r="E276"/>
  <c r="E275" s="1"/>
  <c r="G316"/>
  <c r="G311"/>
  <c r="G301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G335"/>
  <c r="F316"/>
  <c r="G346"/>
  <c r="E82"/>
  <c r="E73"/>
  <c r="E72"/>
  <c r="E71"/>
  <c r="E117"/>
  <c r="E31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E47" l="1"/>
  <c r="E6" s="1"/>
  <c r="G6"/>
</calcChain>
</file>

<file path=xl/sharedStrings.xml><?xml version="1.0" encoding="utf-8"?>
<sst xmlns="http://schemas.openxmlformats.org/spreadsheetml/2006/main" count="701" uniqueCount="391">
  <si>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</si>
  <si>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</si>
  <si>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</si>
  <si>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</si>
  <si>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</si>
  <si>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</si>
  <si>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</si>
  <si>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</si>
  <si>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</si>
  <si>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</si>
  <si>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</si>
  <si>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</si>
  <si>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</si>
  <si>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</si>
  <si>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</si>
  <si>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</si>
  <si>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</si>
  <si>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</si>
  <si>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</si>
  <si>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</si>
  <si>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</si>
  <si>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</si>
  <si>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</si>
  <si>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</si>
  <si>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</si>
  <si>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</si>
  <si>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</si>
  <si>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</si>
  <si>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</si>
  <si>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</si>
  <si>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</si>
  <si>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</si>
  <si>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</si>
  <si>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</si>
  <si>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</si>
  <si>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</si>
  <si>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</si>
  <si>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</si>
  <si>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</si>
  <si>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</si>
  <si>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</si>
  <si>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</si>
  <si>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</si>
  <si>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</si>
  <si>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</si>
  <si>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</si>
  <si>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</si>
  <si>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</si>
  <si>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</si>
  <si>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</si>
  <si>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</si>
  <si>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</si>
  <si>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</si>
  <si>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</si>
  <si>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</si>
  <si>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</si>
  <si>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</si>
  <si>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</si>
  <si>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</si>
  <si>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</si>
  <si>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</si>
  <si>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</si>
  <si>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</si>
  <si>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</si>
  <si>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</si>
  <si>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</si>
  <si>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</si>
  <si>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</si>
  <si>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</si>
  <si>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</si>
  <si>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</si>
  <si>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</si>
  <si>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</si>
  <si>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</si>
  <si>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</si>
  <si>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</si>
  <si>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</si>
  <si>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</si>
  <si>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</si>
  <si>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</si>
  <si>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</si>
  <si>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</si>
  <si>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</si>
  <si>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</si>
  <si>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</si>
  <si>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</si>
  <si>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</si>
  <si>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</si>
  <si>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</si>
  <si>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</si>
  <si>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</si>
  <si>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</si>
  <si>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</si>
  <si>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</si>
  <si>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</si>
  <si>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</si>
  <si>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</si>
  <si>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</si>
  <si>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</si>
  <si>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</si>
  <si>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</si>
  <si>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</si>
  <si>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</si>
  <si>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</si>
  <si>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</si>
  <si>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</si>
  <si>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</si>
  <si>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</si>
  <si>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</si>
  <si>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</si>
  <si>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</si>
  <si>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</si>
  <si>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</si>
  <si>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</si>
  <si>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</si>
  <si>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</si>
  <si>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</si>
  <si>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</si>
  <si>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</si>
  <si>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</si>
  <si>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</si>
  <si>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</si>
  <si>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</si>
  <si>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</si>
  <si>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</si>
  <si>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</si>
  <si>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</si>
  <si>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</si>
  <si>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</si>
  <si>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</si>
  <si>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</si>
  <si>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</si>
  <si>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</si>
  <si>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</si>
  <si>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</si>
  <si>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</si>
  <si>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</si>
  <si>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</si>
  <si>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</si>
  <si>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</si>
  <si>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</si>
  <si>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</si>
  <si>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</si>
  <si>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</si>
  <si>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</si>
  <si>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</si>
  <si>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</si>
  <si>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</si>
  <si>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</si>
  <si>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</si>
  <si>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</si>
  <si>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</si>
  <si>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</si>
  <si>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</si>
  <si>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</si>
  <si>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</si>
  <si>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</si>
  <si>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</si>
  <si>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</si>
  <si>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</si>
  <si>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</si>
  <si>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</si>
  <si>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</si>
  <si>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</si>
  <si>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</si>
  <si>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</si>
  <si>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</si>
  <si>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</si>
  <si>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</si>
  <si>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</si>
  <si>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</si>
  <si>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</si>
  <si>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</si>
  <si>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</si>
  <si>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</si>
  <si>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</si>
  <si>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</si>
  <si>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</si>
  <si>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</si>
  <si>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</si>
  <si>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</si>
  <si>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</si>
  <si>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</si>
  <si>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</si>
  <si>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</si>
  <si>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</si>
  <si>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</si>
  <si>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</si>
  <si>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</si>
  <si>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</si>
  <si>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</si>
  <si>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</si>
  <si>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</si>
  <si>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</si>
  <si>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</si>
  <si>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</si>
  <si>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</si>
  <si>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</si>
  <si>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</si>
  <si>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</si>
  <si>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</si>
  <si>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</si>
  <si>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</si>
  <si>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</si>
  <si>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</si>
  <si>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</si>
  <si>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</si>
  <si>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</si>
  <si>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</si>
  <si>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</si>
  <si>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</si>
  <si>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</si>
  <si>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</si>
  <si>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</si>
  <si>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</si>
  <si>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</si>
  <si>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</si>
  <si>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</si>
  <si>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</si>
  <si>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</si>
  <si>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</si>
  <si>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</si>
  <si>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</si>
  <si>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</si>
  <si>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</si>
  <si>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</si>
  <si>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</si>
  <si>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</si>
  <si>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</si>
  <si>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</si>
  <si>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</si>
  <si>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</si>
  <si>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</si>
  <si>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</si>
  <si>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</si>
  <si>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</si>
  <si>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</si>
  <si>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</si>
  <si>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</si>
  <si>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</si>
  <si>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</si>
  <si>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</si>
  <si>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</si>
  <si>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</si>
  <si>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</si>
  <si>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</si>
  <si>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</si>
  <si>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</si>
  <si>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</si>
  <si>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</si>
  <si>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</si>
  <si>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</si>
  <si>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</si>
  <si>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</si>
  <si>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</si>
  <si>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</si>
  <si>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</si>
  <si>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</si>
  <si>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</si>
  <si>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</si>
  <si>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</si>
  <si>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</si>
  <si>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</si>
  <si>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</si>
  <si>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</si>
  <si>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</si>
  <si>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</si>
  <si>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</si>
  <si>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</si>
  <si>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</si>
  <si>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</si>
  <si>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</si>
  <si>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</si>
  <si>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</si>
  <si>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</si>
  <si>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</si>
  <si>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</si>
  <si>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</si>
  <si>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</si>
  <si>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</si>
  <si>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</si>
  <si>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</si>
  <si>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</si>
  <si>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</si>
  <si>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</si>
  <si>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</si>
  <si>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</si>
  <si>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</si>
  <si>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</si>
  <si>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</si>
  <si>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</si>
  <si>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</si>
  <si>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</si>
  <si>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</si>
  <si>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</si>
  <si>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</si>
  <si>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</si>
  <si>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</si>
  <si>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</si>
  <si>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</si>
  <si>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</si>
  <si>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</si>
  <si>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</si>
  <si>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</si>
  <si>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</si>
  <si>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</si>
  <si>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</si>
  <si>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</si>
  <si>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</si>
  <si>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</si>
  <si>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</si>
  <si>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</si>
  <si>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</si>
  <si>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</si>
  <si>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</si>
  <si>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</si>
  <si>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</si>
  <si>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</si>
  <si>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</si>
  <si>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</si>
  <si>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</si>
  <si>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</si>
  <si>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</si>
  <si>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</si>
  <si>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</si>
  <si>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</si>
  <si>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</si>
  <si>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</si>
  <si>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</si>
  <si>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</si>
  <si>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</si>
  <si>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</si>
  <si>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</si>
  <si>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</si>
  <si>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</si>
  <si>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</si>
  <si>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</si>
  <si>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</si>
  <si>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</si>
  <si>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</si>
  <si>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</si>
  <si>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</si>
  <si>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</si>
  <si>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</si>
  <si>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</si>
  <si>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</si>
  <si>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</si>
  <si>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</si>
  <si>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</si>
  <si>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</si>
  <si>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</si>
  <si>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</si>
  <si>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</si>
  <si>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</si>
  <si>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</si>
  <si>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</si>
  <si>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</si>
  <si>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</si>
  <si>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</si>
  <si>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</si>
  <si>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</si>
  <si>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</si>
  <si>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</si>
  <si>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</si>
  <si>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</si>
  <si>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</si>
  <si>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</si>
  <si>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</si>
  <si>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</si>
  <si>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</si>
  <si>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</si>
  <si>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</si>
  <si>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</si>
  <si>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</si>
  <si>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</si>
  <si>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</si>
  <si>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</si>
  <si>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</si>
  <si>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</si>
  <si>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</si>
  <si>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</si>
  <si>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</si>
  <si>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</si>
  <si>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</si>
  <si>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</si>
  <si>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</si>
  <si>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</si>
  <si>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</si>
  <si>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</si>
  <si>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</si>
  <si>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 xml:space="preserve">                                                                                            на 01.10.2021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</si>
</sst>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-33598485.880000003</v>
          </cell>
          <cell r="E6">
            <v>4500000</v>
          </cell>
          <cell r="F6">
            <v>-1021202.5</v>
          </cell>
          <cell r="G6">
            <v>707605.40999999642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topLeftCell="A263" workbookViewId="0">
      <selection activeCell="G171" sqref="G171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8" t="s">
        <v>100</v>
      </c>
      <c r="B1" s="48"/>
      <c r="C1" s="48"/>
      <c r="D1" s="48"/>
      <c r="E1" s="48"/>
      <c r="F1" s="48"/>
      <c r="G1" s="48"/>
    </row>
    <row r="2" spans="1:7">
      <c r="A2" s="9"/>
      <c r="B2" s="10"/>
      <c r="C2" s="53" t="s">
        <v>166</v>
      </c>
      <c r="D2" s="53"/>
      <c r="E2" s="53"/>
    </row>
    <row r="3" spans="1:7">
      <c r="A3" s="49" t="s">
        <v>288</v>
      </c>
      <c r="B3" s="49"/>
      <c r="C3" s="49"/>
      <c r="D3" s="49"/>
      <c r="E3" s="50"/>
      <c r="F3" s="50"/>
      <c r="G3" s="50"/>
    </row>
    <row r="4" spans="1:7">
      <c r="A4" s="51" t="s">
        <v>390</v>
      </c>
      <c r="B4" s="51"/>
      <c r="C4" s="51"/>
      <c r="D4" s="51"/>
      <c r="E4" s="52"/>
      <c r="F4" s="52"/>
      <c r="G4" s="52"/>
    </row>
    <row r="5" spans="1:7" ht="58.5" customHeight="1">
      <c r="A5" s="11" t="s">
        <v>179</v>
      </c>
      <c r="B5" s="11" t="s">
        <v>174</v>
      </c>
      <c r="C5" s="12" t="s">
        <v>89</v>
      </c>
      <c r="D5" s="11" t="s">
        <v>175</v>
      </c>
      <c r="E5" s="11" t="s">
        <v>176</v>
      </c>
      <c r="F5" s="11" t="s">
        <v>178</v>
      </c>
      <c r="G5" s="11" t="s">
        <v>177</v>
      </c>
    </row>
    <row r="6" spans="1:7" s="16" customFormat="1" ht="15.75" customHeight="1">
      <c r="A6" s="13">
        <v>200</v>
      </c>
      <c r="B6" s="14" t="s">
        <v>144</v>
      </c>
      <c r="C6" s="14" t="s">
        <v>157</v>
      </c>
      <c r="D6" s="15">
        <f>D307+D312</f>
        <v>0</v>
      </c>
      <c r="E6" s="7">
        <f>E7+E14+E19+E35+E47+E281+E286+E291+E295+E312+E317+E321+E326+E331+E44+E32+E307+E343+E271</f>
        <v>59688985.880000003</v>
      </c>
      <c r="F6" s="7">
        <f>F307+F312</f>
        <v>0</v>
      </c>
      <c r="G6" s="7">
        <f>G7+G14+G19+G35+G47+G281+G286+G295+G307+G321+G326+G343+G331+G312+G271</f>
        <v>28833046.190000001</v>
      </c>
    </row>
    <row r="7" spans="1:7" s="16" customFormat="1" ht="15.75" customHeight="1">
      <c r="A7" s="13">
        <v>200</v>
      </c>
      <c r="B7" s="14" t="s">
        <v>180</v>
      </c>
      <c r="C7" s="14" t="s">
        <v>181</v>
      </c>
      <c r="D7" s="15">
        <f>D8+D11</f>
        <v>0</v>
      </c>
      <c r="E7" s="7">
        <f>E8+E11</f>
        <v>1920000</v>
      </c>
      <c r="F7" s="7">
        <f>F8+F11</f>
        <v>0</v>
      </c>
      <c r="G7" s="7">
        <f>G8+G11</f>
        <v>1334520.6200000001</v>
      </c>
    </row>
    <row r="8" spans="1:7" s="16" customFormat="1" ht="15.75" customHeight="1">
      <c r="A8" s="17">
        <v>200</v>
      </c>
      <c r="B8" s="18" t="s">
        <v>150</v>
      </c>
      <c r="C8" s="18" t="s">
        <v>148</v>
      </c>
      <c r="D8" s="15">
        <f>D9+D10</f>
        <v>0</v>
      </c>
      <c r="E8" s="19">
        <f>E9+E10</f>
        <v>1920000</v>
      </c>
      <c r="F8" s="7">
        <f>F9+F10</f>
        <v>0</v>
      </c>
      <c r="G8" s="19">
        <f>G9+G10</f>
        <v>1334520.6200000001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1920000</f>
        <v>1920000</v>
      </c>
      <c r="F9" s="7"/>
      <c r="G9" s="19">
        <f>1334520.62</f>
        <v>1334520.6200000001</v>
      </c>
    </row>
    <row r="10" spans="1:7" s="16" customFormat="1" ht="15.75" customHeight="1">
      <c r="A10" s="17">
        <v>200</v>
      </c>
      <c r="B10" s="20" t="s">
        <v>222</v>
      </c>
      <c r="C10" s="20" t="s">
        <v>221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182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220</v>
      </c>
      <c r="C13" s="20" t="s">
        <v>221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183</v>
      </c>
      <c r="C14" s="21" t="s">
        <v>185</v>
      </c>
      <c r="D14" s="15">
        <f>D15+D17</f>
        <v>0</v>
      </c>
      <c r="E14" s="7">
        <f>E15+E17</f>
        <v>579000</v>
      </c>
      <c r="F14" s="7">
        <f>F15+F17</f>
        <v>0</v>
      </c>
      <c r="G14" s="7">
        <f>G15+G17</f>
        <v>340392.87</v>
      </c>
    </row>
    <row r="15" spans="1:7" s="16" customFormat="1" ht="15.75" customHeight="1">
      <c r="A15" s="17">
        <v>200</v>
      </c>
      <c r="B15" s="18" t="s">
        <v>150</v>
      </c>
      <c r="C15" s="18" t="s">
        <v>148</v>
      </c>
      <c r="D15" s="15">
        <f>D16</f>
        <v>0</v>
      </c>
      <c r="E15" s="19">
        <f>E16</f>
        <v>579000</v>
      </c>
      <c r="F15" s="7">
        <f>F16</f>
        <v>0</v>
      </c>
      <c r="G15" s="19">
        <f>G16</f>
        <v>340392.87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579000</f>
        <v>579000</v>
      </c>
      <c r="F16" s="7"/>
      <c r="G16" s="19">
        <f>351531.87-11139</f>
        <v>340392.87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184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186</v>
      </c>
      <c r="C19" s="21" t="s">
        <v>187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2463225.29</v>
      </c>
    </row>
    <row r="20" spans="1:7" s="16" customFormat="1" ht="37.5" hidden="1" customHeight="1">
      <c r="A20" s="17">
        <v>200</v>
      </c>
      <c r="B20" s="18" t="s">
        <v>168</v>
      </c>
      <c r="C20" s="18" t="s">
        <v>167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169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170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171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223</v>
      </c>
      <c r="C26" s="20" t="s">
        <v>221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2348561.2000000002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2271000+713000</f>
        <v>2984000</v>
      </c>
      <c r="F28" s="5"/>
      <c r="G28" s="5">
        <f>1787323.6+561237.6</f>
        <v>2348561.2000000002</v>
      </c>
    </row>
    <row r="29" spans="1:7">
      <c r="A29" s="17">
        <v>200</v>
      </c>
      <c r="B29" s="20" t="s">
        <v>224</v>
      </c>
      <c r="C29" s="20" t="s">
        <v>221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147</v>
      </c>
      <c r="C30" s="18" t="s">
        <v>63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114664.09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153900</f>
        <v>153900</v>
      </c>
      <c r="F31" s="5"/>
      <c r="G31" s="5">
        <f>114664.09</f>
        <v>114664.09</v>
      </c>
    </row>
    <row r="32" spans="1:7" ht="34.5">
      <c r="A32" s="13">
        <v>200</v>
      </c>
      <c r="B32" s="21" t="s">
        <v>349</v>
      </c>
      <c r="C32" s="24" t="s">
        <v>351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350</v>
      </c>
      <c r="C34" s="26" t="s">
        <v>352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188</v>
      </c>
      <c r="C35" s="21" t="s">
        <v>189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672139.67</v>
      </c>
    </row>
    <row r="36" spans="1:7" ht="38.25" hidden="1" customHeight="1">
      <c r="A36" s="17">
        <v>200</v>
      </c>
      <c r="B36" s="18" t="s">
        <v>168</v>
      </c>
      <c r="C36" s="18" t="s">
        <v>167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172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637511.28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685000+216000</f>
        <v>901000</v>
      </c>
      <c r="F41" s="5"/>
      <c r="G41" s="5">
        <f>485895.17+151616.11</f>
        <v>637511.28</v>
      </c>
    </row>
    <row r="42" spans="1:7" ht="23.25">
      <c r="A42" s="17">
        <v>200</v>
      </c>
      <c r="B42" s="18" t="s">
        <v>147</v>
      </c>
      <c r="C42" s="18" t="s">
        <v>63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34628.39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v>46500</v>
      </c>
      <c r="F43" s="5"/>
      <c r="G43" s="5">
        <f>34628.39</f>
        <v>34628.39</v>
      </c>
    </row>
    <row r="44" spans="1:7" ht="45.75">
      <c r="A44" s="29"/>
      <c r="B44" s="21" t="s">
        <v>343</v>
      </c>
      <c r="C44" s="24" t="s">
        <v>344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345</v>
      </c>
      <c r="C45" s="14" t="s">
        <v>148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346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190</v>
      </c>
      <c r="C47" s="21" t="s">
        <v>191</v>
      </c>
      <c r="D47" s="27">
        <f>D48+D68+D91+D94+D114+D133+D151+D166+D171+D189+D204+D221+D236+D258</f>
        <v>0</v>
      </c>
      <c r="E47" s="28">
        <f>E68+E91+E94+E114+E133+E147+E151+E166+E171+E189+E204+E221+E236+E258+E267</f>
        <v>45212211.280000001</v>
      </c>
      <c r="F47" s="28">
        <f>F48+F68+F91+F94+F114+F133+F151+F166+F171+F189+F204+F221+F236+F258</f>
        <v>0</v>
      </c>
      <c r="G47" s="28">
        <f>G48+G68+G91+G94+G114+G133+G151+G166+G171+G189+G204+G221+G236+G258+G147+G267</f>
        <v>21504499.59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142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192</v>
      </c>
      <c r="C52" s="20" t="s">
        <v>137</v>
      </c>
      <c r="D52" s="22"/>
      <c r="E52" s="5"/>
      <c r="F52" s="5"/>
      <c r="G52" s="5"/>
    </row>
    <row r="53" spans="1:7">
      <c r="A53" s="17">
        <v>200</v>
      </c>
      <c r="B53" s="20" t="s">
        <v>193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225</v>
      </c>
      <c r="C55" s="20" t="s">
        <v>226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227</v>
      </c>
      <c r="C56" s="20" t="s">
        <v>228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229</v>
      </c>
      <c r="C57" s="20" t="s">
        <v>230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194</v>
      </c>
      <c r="C58" s="20" t="s">
        <v>151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165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149</v>
      </c>
      <c r="D60" s="22"/>
      <c r="E60" s="5"/>
      <c r="F60" s="5"/>
      <c r="G60" s="5"/>
    </row>
    <row r="61" spans="1:7" ht="23.25">
      <c r="A61" s="17">
        <v>200</v>
      </c>
      <c r="B61" s="20" t="s">
        <v>161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237</v>
      </c>
      <c r="C62" s="20" t="s">
        <v>243</v>
      </c>
      <c r="D62" s="22"/>
      <c r="E62" s="5"/>
      <c r="F62" s="5"/>
      <c r="G62" s="5"/>
    </row>
    <row r="63" spans="1:7" ht="23.25">
      <c r="A63" s="17">
        <v>200</v>
      </c>
      <c r="B63" s="20" t="s">
        <v>238</v>
      </c>
      <c r="C63" s="20" t="s">
        <v>244</v>
      </c>
      <c r="D63" s="22"/>
      <c r="E63" s="5"/>
      <c r="F63" s="5"/>
      <c r="G63" s="5"/>
    </row>
    <row r="64" spans="1:7" ht="23.25">
      <c r="A64" s="17">
        <v>200</v>
      </c>
      <c r="B64" s="20" t="s">
        <v>239</v>
      </c>
      <c r="C64" s="20" t="s">
        <v>245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240</v>
      </c>
      <c r="C65" s="20" t="s">
        <v>246</v>
      </c>
      <c r="D65" s="22"/>
      <c r="E65" s="5"/>
      <c r="F65" s="5"/>
      <c r="G65" s="5"/>
    </row>
    <row r="66" spans="1:7" ht="23.25">
      <c r="A66" s="17">
        <v>200</v>
      </c>
      <c r="B66" s="20" t="s">
        <v>242</v>
      </c>
      <c r="C66" s="20" t="s">
        <v>247</v>
      </c>
      <c r="D66" s="22"/>
      <c r="E66" s="5"/>
      <c r="F66" s="5"/>
      <c r="G66" s="5"/>
    </row>
    <row r="67" spans="1:7" ht="23.25">
      <c r="A67" s="17">
        <v>200</v>
      </c>
      <c r="B67" s="20" t="s">
        <v>241</v>
      </c>
      <c r="C67" s="20" t="s">
        <v>248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2094000</v>
      </c>
      <c r="F68" s="7"/>
      <c r="G68" s="36">
        <f>G70+G80+G81</f>
        <v>1384319.5699999998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140</v>
      </c>
      <c r="C70" s="20" t="s">
        <v>32</v>
      </c>
      <c r="D70" s="22">
        <f>D71+D72+D73+D74+D75+D76+D77+D78+D79</f>
        <v>0</v>
      </c>
      <c r="E70" s="5">
        <f>E71+E72+E73+E74+E75+E76+E77+E78+E79</f>
        <v>1533000</v>
      </c>
      <c r="F70" s="5">
        <f>F71+F72+F73+F74+F75+F76+F77+F78+F79</f>
        <v>0</v>
      </c>
      <c r="G70" s="1">
        <f>G71+G72+G73+G75+G76+G77</f>
        <v>1038620.48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f>135000</f>
        <v>135000</v>
      </c>
      <c r="F71" s="5"/>
      <c r="G71" s="1">
        <f>93692.14</f>
        <v>93692.14</v>
      </c>
    </row>
    <row r="72" spans="1:7">
      <c r="A72" s="17">
        <v>200</v>
      </c>
      <c r="B72" s="20" t="s">
        <v>158</v>
      </c>
      <c r="C72" s="20" t="s">
        <v>67</v>
      </c>
      <c r="D72" s="22"/>
      <c r="E72" s="6">
        <f>3000</f>
        <v>3000</v>
      </c>
      <c r="F72" s="5"/>
      <c r="G72" s="1">
        <f>900</f>
        <v>900</v>
      </c>
    </row>
    <row r="73" spans="1:7">
      <c r="A73" s="17">
        <v>200</v>
      </c>
      <c r="B73" s="20" t="s">
        <v>58</v>
      </c>
      <c r="C73" s="20" t="s">
        <v>137</v>
      </c>
      <c r="D73" s="22"/>
      <c r="E73" s="6">
        <f>9000</f>
        <v>9000</v>
      </c>
      <c r="F73" s="5"/>
      <c r="G73" s="1">
        <f>5547.9</f>
        <v>5547.9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500000</v>
      </c>
      <c r="F75" s="5"/>
      <c r="G75" s="1">
        <f>276883.68</f>
        <v>276883.68</v>
      </c>
    </row>
    <row r="76" spans="1:7">
      <c r="A76" s="17">
        <v>200</v>
      </c>
      <c r="B76" s="20" t="s">
        <v>152</v>
      </c>
      <c r="C76" s="20" t="s">
        <v>108</v>
      </c>
      <c r="D76" s="22"/>
      <c r="E76" s="6">
        <v>878000</v>
      </c>
      <c r="F76" s="5"/>
      <c r="G76" s="1">
        <f>658862.56</f>
        <v>658862.56000000006</v>
      </c>
    </row>
    <row r="77" spans="1:7">
      <c r="A77" s="17">
        <v>200</v>
      </c>
      <c r="B77" s="20" t="s">
        <v>231</v>
      </c>
      <c r="C77" s="20" t="s">
        <v>226</v>
      </c>
      <c r="D77" s="22"/>
      <c r="E77" s="5">
        <v>8000</v>
      </c>
      <c r="F77" s="5"/>
      <c r="G77" s="1">
        <f>2734.2</f>
        <v>2734.2</v>
      </c>
    </row>
    <row r="78" spans="1:7" ht="23.25">
      <c r="A78" s="17">
        <v>200</v>
      </c>
      <c r="B78" s="20" t="s">
        <v>232</v>
      </c>
      <c r="C78" s="20" t="s">
        <v>228</v>
      </c>
      <c r="D78" s="22"/>
      <c r="E78" s="5"/>
      <c r="F78" s="5"/>
      <c r="G78" s="1"/>
    </row>
    <row r="79" spans="1:7" ht="34.5">
      <c r="A79" s="17">
        <v>200</v>
      </c>
      <c r="B79" s="20" t="s">
        <v>233</v>
      </c>
      <c r="C79" s="20" t="s">
        <v>230</v>
      </c>
      <c r="D79" s="22"/>
      <c r="E79" s="5"/>
      <c r="F79" s="5"/>
      <c r="G79" s="1"/>
    </row>
    <row r="80" spans="1:7">
      <c r="A80" s="17">
        <v>200</v>
      </c>
      <c r="B80" s="20" t="s">
        <v>286</v>
      </c>
      <c r="C80" s="20" t="s">
        <v>151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561000</v>
      </c>
      <c r="F81" s="5">
        <f>F82+F83</f>
        <v>0</v>
      </c>
      <c r="G81" s="1">
        <f>G82+G83</f>
        <v>345699.08999999997</v>
      </c>
    </row>
    <row r="82" spans="1:7">
      <c r="A82" s="17">
        <v>200</v>
      </c>
      <c r="B82" s="20" t="s">
        <v>19</v>
      </c>
      <c r="C82" s="20" t="s">
        <v>149</v>
      </c>
      <c r="D82" s="22"/>
      <c r="E82" s="5">
        <f>75000</f>
        <v>75000</v>
      </c>
      <c r="F82" s="5"/>
      <c r="G82" s="1">
        <f>45710</f>
        <v>45710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486000</v>
      </c>
      <c r="F83" s="5">
        <f>F84+F85+F86+F87+F88+F89+F90</f>
        <v>0</v>
      </c>
      <c r="G83" s="1">
        <f>G84+G85+G86+G87+G88+G89+G90</f>
        <v>299989.08999999997</v>
      </c>
    </row>
    <row r="84" spans="1:7">
      <c r="A84" s="17">
        <v>200</v>
      </c>
      <c r="B84" s="20" t="s">
        <v>249</v>
      </c>
      <c r="C84" s="20" t="s">
        <v>243</v>
      </c>
      <c r="D84" s="22"/>
      <c r="E84" s="5"/>
      <c r="F84" s="5"/>
      <c r="G84" s="1"/>
    </row>
    <row r="85" spans="1:7" ht="23.25">
      <c r="A85" s="17">
        <v>200</v>
      </c>
      <c r="B85" s="20" t="s">
        <v>250</v>
      </c>
      <c r="C85" s="20" t="s">
        <v>244</v>
      </c>
      <c r="D85" s="22"/>
      <c r="E85" s="5">
        <v>296000</v>
      </c>
      <c r="F85" s="5"/>
      <c r="G85" s="1">
        <f>167275.35</f>
        <v>167275.35</v>
      </c>
    </row>
    <row r="86" spans="1:7" ht="23.25">
      <c r="A86" s="17">
        <v>200</v>
      </c>
      <c r="B86" s="20" t="s">
        <v>251</v>
      </c>
      <c r="C86" s="20" t="s">
        <v>245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252</v>
      </c>
      <c r="C87" s="20" t="s">
        <v>246</v>
      </c>
      <c r="D87" s="22"/>
      <c r="E87" s="5"/>
      <c r="F87" s="5"/>
      <c r="G87" s="1"/>
    </row>
    <row r="88" spans="1:7" ht="23.25">
      <c r="A88" s="17">
        <v>200</v>
      </c>
      <c r="B88" s="20" t="s">
        <v>253</v>
      </c>
      <c r="C88" s="20" t="s">
        <v>247</v>
      </c>
      <c r="D88" s="22"/>
      <c r="E88" s="6">
        <v>190000</v>
      </c>
      <c r="F88" s="5"/>
      <c r="G88" s="1">
        <f>132713.74</f>
        <v>132713.74</v>
      </c>
    </row>
    <row r="89" spans="1:7" ht="23.25">
      <c r="A89" s="17">
        <v>200</v>
      </c>
      <c r="B89" s="20" t="s">
        <v>254</v>
      </c>
      <c r="C89" s="20" t="s">
        <v>248</v>
      </c>
      <c r="D89" s="22"/>
      <c r="E89" s="5"/>
      <c r="F89" s="5"/>
      <c r="G89" s="1"/>
    </row>
    <row r="90" spans="1:7" ht="34.5">
      <c r="A90" s="17">
        <v>200</v>
      </c>
      <c r="B90" s="20" t="s">
        <v>280</v>
      </c>
      <c r="C90" s="20" t="s">
        <v>281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164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195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196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197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198</v>
      </c>
      <c r="C99" s="20" t="s">
        <v>137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199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200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201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151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202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203</v>
      </c>
      <c r="C105" s="20" t="s">
        <v>149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204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255</v>
      </c>
      <c r="C107" s="20" t="s">
        <v>243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256</v>
      </c>
      <c r="C108" s="20" t="s">
        <v>244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257</v>
      </c>
      <c r="C109" s="20" t="s">
        <v>245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258</v>
      </c>
      <c r="C110" s="20" t="s">
        <v>246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259</v>
      </c>
      <c r="C111" s="20" t="s">
        <v>247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260</v>
      </c>
      <c r="C112" s="20" t="s">
        <v>248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306</v>
      </c>
      <c r="C113" s="20" t="s">
        <v>281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147</v>
      </c>
      <c r="C114" s="14" t="s">
        <v>63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20507.52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137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15507.52</v>
      </c>
    </row>
    <row r="124" spans="1:7">
      <c r="A124" s="17">
        <v>200</v>
      </c>
      <c r="B124" s="20" t="s">
        <v>162</v>
      </c>
      <c r="C124" s="20" t="s">
        <v>149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15507.52</v>
      </c>
    </row>
    <row r="126" spans="1:7">
      <c r="A126" s="17">
        <v>200</v>
      </c>
      <c r="B126" s="20" t="s">
        <v>261</v>
      </c>
      <c r="C126" s="20" t="s">
        <v>243</v>
      </c>
      <c r="D126" s="22"/>
      <c r="E126" s="5"/>
      <c r="F126" s="5"/>
      <c r="G126" s="1"/>
    </row>
    <row r="127" spans="1:7" ht="23.25">
      <c r="A127" s="17">
        <v>200</v>
      </c>
      <c r="B127" s="20" t="s">
        <v>262</v>
      </c>
      <c r="C127" s="20" t="s">
        <v>244</v>
      </c>
      <c r="D127" s="22"/>
      <c r="E127" s="5"/>
      <c r="F127" s="5"/>
      <c r="G127" s="1"/>
    </row>
    <row r="128" spans="1:7" ht="23.25">
      <c r="A128" s="17">
        <v>200</v>
      </c>
      <c r="B128" s="20" t="s">
        <v>263</v>
      </c>
      <c r="C128" s="20" t="s">
        <v>245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264</v>
      </c>
      <c r="C129" s="20" t="s">
        <v>246</v>
      </c>
      <c r="D129" s="22"/>
      <c r="E129" s="5"/>
      <c r="F129" s="5"/>
      <c r="G129" s="1"/>
    </row>
    <row r="130" spans="1:7" ht="23.25">
      <c r="A130" s="17">
        <v>200</v>
      </c>
      <c r="B130" s="20" t="s">
        <v>265</v>
      </c>
      <c r="C130" s="20" t="s">
        <v>247</v>
      </c>
      <c r="D130" s="22"/>
      <c r="E130" s="5">
        <v>21100</v>
      </c>
      <c r="F130" s="5"/>
      <c r="G130" s="1">
        <f>15507.52</f>
        <v>15507.52</v>
      </c>
    </row>
    <row r="131" spans="1:7" ht="23.25">
      <c r="A131" s="17">
        <v>200</v>
      </c>
      <c r="B131" s="20" t="s">
        <v>266</v>
      </c>
      <c r="C131" s="20" t="s">
        <v>248</v>
      </c>
      <c r="D131" s="22"/>
      <c r="E131" s="5"/>
      <c r="F131" s="5"/>
      <c r="G131" s="5"/>
    </row>
    <row r="132" spans="1:7" ht="34.5">
      <c r="A132" s="17">
        <v>200</v>
      </c>
      <c r="B132" s="20" t="s">
        <v>289</v>
      </c>
      <c r="C132" s="20" t="s">
        <v>281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373</v>
      </c>
      <c r="C133" s="14" t="s">
        <v>374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6136.99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375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6136.99</v>
      </c>
    </row>
    <row r="136" spans="1:7">
      <c r="A136" s="17">
        <v>200</v>
      </c>
      <c r="B136" s="20" t="s">
        <v>376</v>
      </c>
      <c r="C136" s="20" t="s">
        <v>101</v>
      </c>
      <c r="D136" s="22"/>
      <c r="E136" s="5">
        <v>50000</v>
      </c>
      <c r="F136" s="5"/>
      <c r="G136" s="5">
        <f>6136.99</f>
        <v>6136.99</v>
      </c>
    </row>
    <row r="137" spans="1:7">
      <c r="A137" s="17">
        <v>200</v>
      </c>
      <c r="B137" s="20" t="s">
        <v>377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378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379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380</v>
      </c>
      <c r="C140" s="20" t="s">
        <v>243</v>
      </c>
      <c r="D140" s="22"/>
      <c r="E140" s="5"/>
      <c r="F140" s="5"/>
      <c r="G140" s="5"/>
    </row>
    <row r="141" spans="1:7" ht="23.25">
      <c r="A141" s="17">
        <v>200</v>
      </c>
      <c r="B141" s="20" t="s">
        <v>381</v>
      </c>
      <c r="C141" s="20" t="s">
        <v>244</v>
      </c>
      <c r="D141" s="22"/>
      <c r="E141" s="5"/>
      <c r="F141" s="5"/>
      <c r="G141" s="5"/>
    </row>
    <row r="142" spans="1:7" ht="23.25">
      <c r="A142" s="17">
        <v>200</v>
      </c>
      <c r="B142" s="20" t="s">
        <v>382</v>
      </c>
      <c r="C142" s="20" t="s">
        <v>245</v>
      </c>
      <c r="D142" s="22"/>
      <c r="E142" s="5"/>
      <c r="F142" s="5"/>
      <c r="G142" s="5"/>
    </row>
    <row r="143" spans="1:7">
      <c r="A143" s="17">
        <v>200</v>
      </c>
      <c r="B143" s="20" t="s">
        <v>383</v>
      </c>
      <c r="C143" s="20" t="s">
        <v>246</v>
      </c>
      <c r="D143" s="22"/>
      <c r="E143" s="5"/>
      <c r="F143" s="5"/>
      <c r="G143" s="5"/>
    </row>
    <row r="144" spans="1:7" ht="23.25">
      <c r="A144" s="17">
        <v>200</v>
      </c>
      <c r="B144" s="20" t="s">
        <v>384</v>
      </c>
      <c r="C144" s="20" t="s">
        <v>247</v>
      </c>
      <c r="D144" s="22"/>
      <c r="E144" s="5"/>
      <c r="F144" s="5"/>
      <c r="G144" s="5"/>
    </row>
    <row r="145" spans="1:7" ht="23.25">
      <c r="A145" s="17">
        <v>200</v>
      </c>
      <c r="B145" s="20" t="s">
        <v>385</v>
      </c>
      <c r="C145" s="20" t="s">
        <v>248</v>
      </c>
      <c r="D145" s="22"/>
      <c r="E145" s="5"/>
      <c r="F145" s="5"/>
      <c r="G145" s="5"/>
    </row>
    <row r="146" spans="1:7" ht="34.5">
      <c r="A146" s="17">
        <v>200</v>
      </c>
      <c r="B146" s="20" t="s">
        <v>386</v>
      </c>
      <c r="C146" s="20" t="s">
        <v>281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323</v>
      </c>
      <c r="C147" s="2" t="s">
        <v>326</v>
      </c>
      <c r="D147" s="22">
        <f t="shared" ref="D147:E149" si="0">D148</f>
        <v>0</v>
      </c>
      <c r="E147" s="28">
        <f t="shared" si="0"/>
        <v>15629.1</v>
      </c>
      <c r="F147" s="5"/>
      <c r="G147" s="28">
        <f>G148</f>
        <v>14780.59</v>
      </c>
    </row>
    <row r="148" spans="1:7">
      <c r="A148" s="17">
        <v>200</v>
      </c>
      <c r="B148" s="20" t="s">
        <v>324</v>
      </c>
      <c r="C148" s="20" t="s">
        <v>8</v>
      </c>
      <c r="D148" s="22">
        <f t="shared" si="0"/>
        <v>0</v>
      </c>
      <c r="E148" s="5">
        <f t="shared" si="0"/>
        <v>15629.1</v>
      </c>
      <c r="F148" s="5"/>
      <c r="G148" s="5">
        <f>G149</f>
        <v>14780.59</v>
      </c>
    </row>
    <row r="149" spans="1:7">
      <c r="A149" s="17">
        <v>200</v>
      </c>
      <c r="B149" s="20" t="s">
        <v>325</v>
      </c>
      <c r="C149" s="20" t="s">
        <v>32</v>
      </c>
      <c r="D149" s="22">
        <f t="shared" si="0"/>
        <v>0</v>
      </c>
      <c r="E149" s="5">
        <f t="shared" si="0"/>
        <v>15629.1</v>
      </c>
      <c r="F149" s="5"/>
      <c r="G149" s="5">
        <f>G150</f>
        <v>14780.59</v>
      </c>
    </row>
    <row r="150" spans="1:7">
      <c r="A150" s="17">
        <v>200</v>
      </c>
      <c r="B150" s="20" t="s">
        <v>364</v>
      </c>
      <c r="C150" s="20" t="s">
        <v>108</v>
      </c>
      <c r="D150" s="22"/>
      <c r="E150" s="5">
        <f>11629.1+4000</f>
        <v>15629.1</v>
      </c>
      <c r="F150" s="5"/>
      <c r="G150" s="5">
        <f>14780.59</f>
        <v>14780.59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18783929.539999999</v>
      </c>
      <c r="F151" s="7">
        <f>F153+F157</f>
        <v>0</v>
      </c>
      <c r="G151" s="7">
        <f>G153+G163</f>
        <v>10169685.34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18763929.539999999</v>
      </c>
      <c r="F153" s="5">
        <f>F154+F155+F156</f>
        <v>0</v>
      </c>
      <c r="G153" s="5">
        <f>G154+G155+G156</f>
        <v>10169685.34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18698929.54</f>
        <v>18698929.539999999</v>
      </c>
      <c r="F155" s="5"/>
      <c r="G155" s="5">
        <f>666924+8504684.58+476689.86+71179.67+390176.18</f>
        <v>10109654.289999999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65000</f>
        <v>65000</v>
      </c>
      <c r="F156" s="5"/>
      <c r="G156" s="5">
        <v>60031.05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290</v>
      </c>
      <c r="C159" s="20" t="s">
        <v>243</v>
      </c>
      <c r="D159" s="22"/>
      <c r="E159" s="5"/>
      <c r="F159" s="5"/>
      <c r="G159" s="5"/>
    </row>
    <row r="160" spans="1:7" ht="23.25">
      <c r="A160" s="17">
        <v>200</v>
      </c>
      <c r="B160" s="20" t="s">
        <v>291</v>
      </c>
      <c r="C160" s="20" t="s">
        <v>244</v>
      </c>
      <c r="D160" s="22"/>
      <c r="E160" s="5"/>
      <c r="F160" s="5"/>
      <c r="G160" s="5"/>
    </row>
    <row r="161" spans="1:7" ht="23.25">
      <c r="A161" s="17">
        <v>200</v>
      </c>
      <c r="B161" s="20" t="s">
        <v>292</v>
      </c>
      <c r="C161" s="20" t="s">
        <v>245</v>
      </c>
      <c r="D161" s="22"/>
      <c r="E161" s="5"/>
      <c r="F161" s="5"/>
      <c r="G161" s="5"/>
    </row>
    <row r="162" spans="1:7">
      <c r="A162" s="17">
        <v>200</v>
      </c>
      <c r="B162" s="20" t="s">
        <v>293</v>
      </c>
      <c r="C162" s="20" t="s">
        <v>246</v>
      </c>
      <c r="D162" s="22"/>
      <c r="E162" s="5"/>
      <c r="F162" s="5"/>
      <c r="G162" s="5"/>
    </row>
    <row r="163" spans="1:7" ht="23.25">
      <c r="A163" s="17">
        <v>200</v>
      </c>
      <c r="B163" s="20" t="s">
        <v>294</v>
      </c>
      <c r="C163" s="20" t="s">
        <v>247</v>
      </c>
      <c r="D163" s="22"/>
      <c r="E163" s="5">
        <v>20000</v>
      </c>
      <c r="F163" s="5"/>
      <c r="G163" s="5"/>
    </row>
    <row r="164" spans="1:7" ht="23.25">
      <c r="A164" s="17">
        <v>200</v>
      </c>
      <c r="B164" s="20" t="s">
        <v>295</v>
      </c>
      <c r="C164" s="20" t="s">
        <v>248</v>
      </c>
      <c r="D164" s="22"/>
      <c r="E164" s="5"/>
      <c r="F164" s="5"/>
      <c r="G164" s="5"/>
    </row>
    <row r="165" spans="1:7" ht="34.5">
      <c r="A165" s="17">
        <v>200</v>
      </c>
      <c r="B165" s="20" t="s">
        <v>296</v>
      </c>
      <c r="C165" s="20" t="s">
        <v>281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732000</v>
      </c>
      <c r="F166" s="7">
        <f>F168</f>
        <v>0</v>
      </c>
      <c r="G166" s="7">
        <f>G168</f>
        <v>371198.8</v>
      </c>
    </row>
    <row r="167" spans="1:7" ht="0.75" hidden="1" customHeight="1">
      <c r="A167" s="17">
        <v>200</v>
      </c>
      <c r="B167" s="20" t="s">
        <v>134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732000</v>
      </c>
      <c r="F168" s="5">
        <f>F169+F170</f>
        <v>0</v>
      </c>
      <c r="G168" s="5">
        <f>G169+G170</f>
        <v>371198.8</v>
      </c>
    </row>
    <row r="169" spans="1:7" ht="15" customHeight="1">
      <c r="A169" s="17">
        <v>200</v>
      </c>
      <c r="B169" s="20" t="s">
        <v>143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732000</f>
        <v>732000</v>
      </c>
      <c r="F170" s="5"/>
      <c r="G170" s="5">
        <f>160500+210698.8</f>
        <v>371198.8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170000</v>
      </c>
      <c r="F171" s="7">
        <f>F173+F176+F178+F179</f>
        <v>0</v>
      </c>
      <c r="G171" s="7">
        <f>G173+G176+G178+G179</f>
        <v>92829.62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170000</v>
      </c>
      <c r="F173" s="5">
        <f>F174+F175</f>
        <v>0</v>
      </c>
      <c r="G173" s="5">
        <f>G174+G175</f>
        <v>92829.62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170000</f>
        <v>170000</v>
      </c>
      <c r="F174" s="5"/>
      <c r="G174" s="5">
        <f>92829.62</f>
        <v>92829.62</v>
      </c>
    </row>
    <row r="175" spans="1:7">
      <c r="A175" s="17">
        <v>200</v>
      </c>
      <c r="B175" s="20" t="s">
        <v>156</v>
      </c>
      <c r="C175" s="20" t="s">
        <v>108</v>
      </c>
      <c r="D175" s="22"/>
      <c r="E175" s="5">
        <f>0</f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7">
      <c r="A178" s="17">
        <v>200</v>
      </c>
      <c r="B178" s="20" t="s">
        <v>282</v>
      </c>
      <c r="C178" s="20" t="s">
        <v>151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22</v>
      </c>
      <c r="C180" s="20" t="s">
        <v>149</v>
      </c>
      <c r="D180" s="22"/>
      <c r="E180" s="5"/>
      <c r="F180" s="5"/>
      <c r="G180" s="5"/>
    </row>
    <row r="181" spans="1:7" ht="23.25">
      <c r="A181" s="17">
        <v>200</v>
      </c>
      <c r="B181" s="20" t="s">
        <v>297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298</v>
      </c>
      <c r="C182" s="20" t="s">
        <v>243</v>
      </c>
      <c r="D182" s="22"/>
      <c r="E182" s="5"/>
      <c r="F182" s="5"/>
      <c r="G182" s="5"/>
    </row>
    <row r="183" spans="1:7" ht="23.25">
      <c r="A183" s="17">
        <v>200</v>
      </c>
      <c r="B183" s="20" t="s">
        <v>299</v>
      </c>
      <c r="C183" s="20" t="s">
        <v>244</v>
      </c>
      <c r="D183" s="22"/>
      <c r="E183" s="5"/>
      <c r="F183" s="5"/>
      <c r="G183" s="5"/>
    </row>
    <row r="184" spans="1:7" ht="23.25">
      <c r="A184" s="17">
        <v>200</v>
      </c>
      <c r="B184" s="20" t="s">
        <v>300</v>
      </c>
      <c r="C184" s="20" t="s">
        <v>245</v>
      </c>
      <c r="D184" s="22"/>
      <c r="E184" s="5"/>
      <c r="F184" s="5"/>
      <c r="G184" s="5"/>
    </row>
    <row r="185" spans="1:7">
      <c r="A185" s="17">
        <v>200</v>
      </c>
      <c r="B185" s="20" t="s">
        <v>301</v>
      </c>
      <c r="C185" s="20" t="s">
        <v>246</v>
      </c>
      <c r="D185" s="22"/>
      <c r="E185" s="5"/>
      <c r="F185" s="5"/>
      <c r="G185" s="5"/>
    </row>
    <row r="186" spans="1:7" ht="23.25">
      <c r="A186" s="17">
        <v>200</v>
      </c>
      <c r="B186" s="20" t="s">
        <v>302</v>
      </c>
      <c r="C186" s="20" t="s">
        <v>247</v>
      </c>
      <c r="D186" s="22"/>
      <c r="E186" s="5"/>
      <c r="F186" s="5"/>
      <c r="G186" s="5"/>
    </row>
    <row r="187" spans="1:7" ht="23.25">
      <c r="A187" s="17">
        <v>200</v>
      </c>
      <c r="B187" s="20" t="s">
        <v>303</v>
      </c>
      <c r="C187" s="20" t="s">
        <v>248</v>
      </c>
      <c r="D187" s="22"/>
      <c r="E187" s="5"/>
      <c r="F187" s="5"/>
      <c r="G187" s="5"/>
    </row>
    <row r="188" spans="1:7" ht="34.5">
      <c r="A188" s="17">
        <v>200</v>
      </c>
      <c r="B188" s="20" t="s">
        <v>304</v>
      </c>
      <c r="C188" s="20" t="s">
        <v>281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145</v>
      </c>
      <c r="C189" s="14" t="s">
        <v>52</v>
      </c>
      <c r="D189" s="15">
        <f>D191+D194</f>
        <v>0</v>
      </c>
      <c r="E189" s="7">
        <f>E191+E194</f>
        <v>16852052.640000001</v>
      </c>
      <c r="F189" s="7">
        <f>F191+F194</f>
        <v>0</v>
      </c>
      <c r="G189" s="7">
        <f>G191+G194</f>
        <v>3985485.04</v>
      </c>
    </row>
    <row r="190" spans="1:7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16431052.640000001</v>
      </c>
      <c r="F191" s="5">
        <f>F192+F193</f>
        <v>0</v>
      </c>
      <c r="G191" s="5">
        <f>G192+G193</f>
        <v>3565426</v>
      </c>
    </row>
    <row r="192" spans="1:7">
      <c r="A192" s="17">
        <v>200</v>
      </c>
      <c r="B192" s="20" t="s">
        <v>78</v>
      </c>
      <c r="C192" s="20" t="s">
        <v>101</v>
      </c>
      <c r="D192" s="22"/>
      <c r="E192" s="6">
        <f>6759000</f>
        <v>6759000</v>
      </c>
      <c r="F192" s="5"/>
      <c r="G192" s="5">
        <f>1109446+2046480</f>
        <v>3155926</v>
      </c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9672052.64</f>
        <v>9672052.6400000006</v>
      </c>
      <c r="F193" s="5"/>
      <c r="G193" s="5">
        <f>409500</f>
        <v>409500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421000</v>
      </c>
      <c r="F194" s="5">
        <f>F195+F196</f>
        <v>0</v>
      </c>
      <c r="G194" s="5">
        <f>G195+G196</f>
        <v>420059.04</v>
      </c>
    </row>
    <row r="195" spans="1:7">
      <c r="A195" s="17">
        <v>200</v>
      </c>
      <c r="B195" s="20" t="s">
        <v>159</v>
      </c>
      <c r="C195" s="20" t="s">
        <v>149</v>
      </c>
      <c r="D195" s="22"/>
      <c r="E195" s="5">
        <v>42000</v>
      </c>
      <c r="F195" s="5"/>
      <c r="G195" s="5">
        <f>42000</f>
        <v>42000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379000</v>
      </c>
      <c r="F196" s="5">
        <f>SUM(F197:F203)</f>
        <v>0</v>
      </c>
      <c r="G196" s="5">
        <f>SUM(G197:G203)</f>
        <v>378059.04</v>
      </c>
    </row>
    <row r="197" spans="1:7">
      <c r="A197" s="17">
        <v>200</v>
      </c>
      <c r="B197" s="20" t="s">
        <v>307</v>
      </c>
      <c r="C197" s="20" t="s">
        <v>243</v>
      </c>
      <c r="D197" s="22"/>
      <c r="E197" s="5"/>
      <c r="F197" s="5"/>
      <c r="G197" s="5"/>
    </row>
    <row r="198" spans="1:7" ht="23.25">
      <c r="A198" s="17">
        <v>200</v>
      </c>
      <c r="B198" s="20" t="s">
        <v>308</v>
      </c>
      <c r="C198" s="20" t="s">
        <v>244</v>
      </c>
      <c r="D198" s="22"/>
      <c r="E198" s="5"/>
      <c r="F198" s="5"/>
      <c r="G198" s="5"/>
    </row>
    <row r="199" spans="1:7" ht="23.25">
      <c r="A199" s="17">
        <v>200</v>
      </c>
      <c r="B199" s="20" t="s">
        <v>309</v>
      </c>
      <c r="C199" s="20" t="s">
        <v>245</v>
      </c>
      <c r="D199" s="22"/>
      <c r="E199" s="5"/>
      <c r="F199" s="5"/>
      <c r="G199" s="5"/>
    </row>
    <row r="200" spans="1:7">
      <c r="A200" s="17">
        <v>200</v>
      </c>
      <c r="B200" s="20" t="s">
        <v>310</v>
      </c>
      <c r="C200" s="20" t="s">
        <v>246</v>
      </c>
      <c r="D200" s="22"/>
      <c r="E200" s="5"/>
      <c r="F200" s="5"/>
      <c r="G200" s="5"/>
    </row>
    <row r="201" spans="1:7" ht="23.25">
      <c r="A201" s="17">
        <v>200</v>
      </c>
      <c r="B201" s="20" t="s">
        <v>311</v>
      </c>
      <c r="C201" s="20" t="s">
        <v>247</v>
      </c>
      <c r="D201" s="22"/>
      <c r="E201" s="6">
        <f>379000</f>
        <v>379000</v>
      </c>
      <c r="F201" s="5"/>
      <c r="G201" s="5">
        <f>378059.04</f>
        <v>378059.04</v>
      </c>
    </row>
    <row r="202" spans="1:7" ht="23.25">
      <c r="A202" s="17">
        <v>200</v>
      </c>
      <c r="B202" s="20" t="s">
        <v>312</v>
      </c>
      <c r="C202" s="20" t="s">
        <v>248</v>
      </c>
      <c r="D202" s="22"/>
      <c r="E202" s="5"/>
      <c r="F202" s="5"/>
      <c r="G202" s="5"/>
    </row>
    <row r="203" spans="1:7" ht="34.5">
      <c r="A203" s="17">
        <v>200</v>
      </c>
      <c r="B203" s="20" t="s">
        <v>313</v>
      </c>
      <c r="C203" s="20" t="s">
        <v>281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3898500</v>
      </c>
      <c r="F204" s="7">
        <f>F206+F211</f>
        <v>0</v>
      </c>
      <c r="G204" s="36">
        <f>G206+G211</f>
        <v>3366935.6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3478500</v>
      </c>
      <c r="F206" s="5">
        <f>F207+F208+F209+F210</f>
        <v>0</v>
      </c>
      <c r="G206" s="1">
        <f>G207+G208+G209+G210</f>
        <v>3044346.06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10000</f>
        <v>10000</v>
      </c>
      <c r="F207" s="5"/>
      <c r="G207" s="1">
        <f>4500</f>
        <v>4500</v>
      </c>
    </row>
    <row r="208" spans="1:7" ht="13.5" customHeight="1">
      <c r="A208" s="17">
        <v>200</v>
      </c>
      <c r="B208" s="20" t="s">
        <v>154</v>
      </c>
      <c r="C208" s="20" t="s">
        <v>137</v>
      </c>
      <c r="D208" s="22"/>
      <c r="E208" s="6">
        <f>47000</f>
        <v>47000</v>
      </c>
      <c r="F208" s="6"/>
      <c r="G208" s="1">
        <f>21057.6</f>
        <v>21057.599999999999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2966500</f>
        <v>2966500</v>
      </c>
      <c r="F209" s="5"/>
      <c r="G209" s="1">
        <f>2576535.5</f>
        <v>2576535.5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455000</f>
        <v>455000</v>
      </c>
      <c r="F210" s="5"/>
      <c r="G210" s="1">
        <f>427252.96+15000</f>
        <v>442252.96</v>
      </c>
    </row>
    <row r="211" spans="1:7">
      <c r="A211" s="17">
        <v>200</v>
      </c>
      <c r="B211" s="20" t="s">
        <v>163</v>
      </c>
      <c r="C211" s="20" t="s">
        <v>125</v>
      </c>
      <c r="D211" s="22">
        <f>D212+D213</f>
        <v>0</v>
      </c>
      <c r="E211" s="6">
        <f>E212+E213</f>
        <v>420000</v>
      </c>
      <c r="F211" s="5">
        <f>F212+F213</f>
        <v>0</v>
      </c>
      <c r="G211" s="1">
        <f>G212+G213</f>
        <v>322589.54000000004</v>
      </c>
    </row>
    <row r="212" spans="1:7">
      <c r="A212" s="17">
        <v>200</v>
      </c>
      <c r="B212" s="20" t="s">
        <v>118</v>
      </c>
      <c r="C212" s="20" t="s">
        <v>149</v>
      </c>
      <c r="D212" s="22"/>
      <c r="E212" s="6">
        <f>50000</f>
        <v>50000</v>
      </c>
      <c r="F212" s="5"/>
      <c r="G212" s="1">
        <f>11750</f>
        <v>11750</v>
      </c>
    </row>
    <row r="213" spans="1:7" ht="23.25">
      <c r="A213" s="17">
        <v>200</v>
      </c>
      <c r="B213" s="20" t="s">
        <v>160</v>
      </c>
      <c r="C213" s="20" t="s">
        <v>109</v>
      </c>
      <c r="D213" s="22">
        <f>SUM(D214:D220)</f>
        <v>0</v>
      </c>
      <c r="E213" s="6">
        <f>SUM(E214:E220)</f>
        <v>370000</v>
      </c>
      <c r="F213" s="5">
        <f>SUM(F214:F220)</f>
        <v>0</v>
      </c>
      <c r="G213" s="1">
        <f>SUM(G214:G220)</f>
        <v>310839.54000000004</v>
      </c>
    </row>
    <row r="214" spans="1:7">
      <c r="A214" s="17">
        <v>200</v>
      </c>
      <c r="B214" s="20" t="s">
        <v>314</v>
      </c>
      <c r="C214" s="20" t="s">
        <v>243</v>
      </c>
      <c r="D214" s="22"/>
      <c r="E214" s="6"/>
      <c r="F214" s="5"/>
      <c r="G214" s="1"/>
    </row>
    <row r="215" spans="1:7" ht="23.25">
      <c r="A215" s="17">
        <v>200</v>
      </c>
      <c r="B215" s="20" t="s">
        <v>315</v>
      </c>
      <c r="C215" s="20" t="s">
        <v>244</v>
      </c>
      <c r="D215" s="22"/>
      <c r="E215" s="6">
        <v>30000</v>
      </c>
      <c r="F215" s="5"/>
      <c r="G215" s="1">
        <f>21972.5</f>
        <v>21972.5</v>
      </c>
    </row>
    <row r="216" spans="1:7" ht="23.25">
      <c r="A216" s="17">
        <v>200</v>
      </c>
      <c r="B216" s="20" t="s">
        <v>316</v>
      </c>
      <c r="C216" s="20" t="s">
        <v>245</v>
      </c>
      <c r="D216" s="22"/>
      <c r="E216" s="6"/>
      <c r="F216" s="5"/>
      <c r="G216" s="1"/>
    </row>
    <row r="217" spans="1:7">
      <c r="A217" s="17">
        <v>200</v>
      </c>
      <c r="B217" s="20" t="s">
        <v>317</v>
      </c>
      <c r="C217" s="20" t="s">
        <v>246</v>
      </c>
      <c r="D217" s="22"/>
      <c r="E217" s="6"/>
      <c r="F217" s="5"/>
      <c r="G217" s="1"/>
    </row>
    <row r="218" spans="1:7" ht="23.25">
      <c r="A218" s="17">
        <v>200</v>
      </c>
      <c r="B218" s="20" t="s">
        <v>318</v>
      </c>
      <c r="C218" s="20" t="s">
        <v>247</v>
      </c>
      <c r="D218" s="22"/>
      <c r="E218" s="47">
        <f>340000</f>
        <v>340000</v>
      </c>
      <c r="F218" s="5"/>
      <c r="G218" s="1">
        <f>260147.04+28720</f>
        <v>288867.04000000004</v>
      </c>
    </row>
    <row r="219" spans="1:7" ht="23.25">
      <c r="A219" s="17">
        <v>200</v>
      </c>
      <c r="B219" s="20" t="s">
        <v>319</v>
      </c>
      <c r="C219" s="20" t="s">
        <v>248</v>
      </c>
      <c r="D219" s="22"/>
      <c r="E219" s="6"/>
      <c r="F219" s="5"/>
      <c r="G219" s="1"/>
    </row>
    <row r="220" spans="1:7" ht="34.5">
      <c r="A220" s="17">
        <v>200</v>
      </c>
      <c r="B220" s="20" t="s">
        <v>305</v>
      </c>
      <c r="C220" s="20" t="s">
        <v>281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205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149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327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320</v>
      </c>
      <c r="C229" s="20" t="s">
        <v>243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321</v>
      </c>
      <c r="C230" s="20" t="s">
        <v>244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322</v>
      </c>
      <c r="C231" s="20" t="s">
        <v>245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328</v>
      </c>
      <c r="C232" s="20" t="s">
        <v>246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329</v>
      </c>
      <c r="C233" s="20" t="s">
        <v>247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330</v>
      </c>
      <c r="C234" s="20" t="s">
        <v>248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331</v>
      </c>
      <c r="C235" s="20" t="s">
        <v>281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150</v>
      </c>
      <c r="C236" s="14" t="s">
        <v>148</v>
      </c>
      <c r="D236" s="15">
        <f>D238+D247+D248</f>
        <v>0</v>
      </c>
      <c r="E236" s="7">
        <f>E238+E247+E248</f>
        <v>2530000</v>
      </c>
      <c r="F236" s="7">
        <f>F238+F247+F248</f>
        <v>0</v>
      </c>
      <c r="G236" s="36">
        <f>G238+G247+G248</f>
        <v>2087540.5200000003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2310000</v>
      </c>
      <c r="F237" s="5"/>
      <c r="G237" s="1">
        <f>G238</f>
        <v>1918611.1800000002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2310000</v>
      </c>
      <c r="F238" s="5">
        <f>F239+F240+F241+F242+F243+F244+F245+F246</f>
        <v>0</v>
      </c>
      <c r="G238" s="1">
        <f>G239+G240+G241+G242+G243+G244+G245+G246</f>
        <v>1918611.1800000002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v>43000</v>
      </c>
      <c r="F239" s="5"/>
      <c r="G239" s="1">
        <f>27756.52</f>
        <v>27756.52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137</v>
      </c>
      <c r="D241" s="22"/>
      <c r="E241" s="6">
        <f>17000</f>
        <v>17000</v>
      </c>
      <c r="F241" s="5"/>
      <c r="G241" s="1">
        <f>12260.5</f>
        <v>12260.5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v>1191000</v>
      </c>
      <c r="F242" s="5"/>
      <c r="G242" s="1">
        <f>1071758.87</f>
        <v>1071758.8700000001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1059000</v>
      </c>
      <c r="F243" s="5"/>
      <c r="G243" s="1">
        <f>795696.29+11139</f>
        <v>806835.29</v>
      </c>
    </row>
    <row r="244" spans="1:7">
      <c r="A244" s="17">
        <v>200</v>
      </c>
      <c r="B244" s="20" t="s">
        <v>234</v>
      </c>
      <c r="C244" s="20" t="s">
        <v>226</v>
      </c>
      <c r="D244" s="22"/>
      <c r="E244" s="5"/>
      <c r="F244" s="5"/>
      <c r="G244" s="1"/>
    </row>
    <row r="245" spans="1:7" ht="23.25">
      <c r="A245" s="17">
        <v>200</v>
      </c>
      <c r="B245" s="20" t="s">
        <v>235</v>
      </c>
      <c r="C245" s="20" t="s">
        <v>228</v>
      </c>
      <c r="D245" s="22"/>
      <c r="E245" s="5"/>
      <c r="F245" s="5"/>
      <c r="G245" s="1"/>
    </row>
    <row r="246" spans="1:7" ht="34.5">
      <c r="A246" s="17">
        <v>200</v>
      </c>
      <c r="B246" s="20" t="s">
        <v>236</v>
      </c>
      <c r="C246" s="20" t="s">
        <v>230</v>
      </c>
      <c r="D246" s="22"/>
      <c r="E246" s="5"/>
      <c r="F246" s="5"/>
      <c r="G246" s="1"/>
    </row>
    <row r="247" spans="1:7">
      <c r="A247" s="17">
        <v>200</v>
      </c>
      <c r="B247" s="20" t="s">
        <v>133</v>
      </c>
      <c r="C247" s="20" t="s">
        <v>151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220000</v>
      </c>
      <c r="F248" s="5">
        <f>F249+F250</f>
        <v>0</v>
      </c>
      <c r="G248" s="1">
        <f>G249+G250</f>
        <v>168929.34</v>
      </c>
    </row>
    <row r="249" spans="1:7">
      <c r="A249" s="17">
        <v>200</v>
      </c>
      <c r="B249" s="20" t="s">
        <v>155</v>
      </c>
      <c r="C249" s="20" t="s">
        <v>149</v>
      </c>
      <c r="D249" s="22"/>
      <c r="E249" s="6">
        <f>70000</f>
        <v>70000</v>
      </c>
      <c r="F249" s="5"/>
      <c r="G249" s="1">
        <f>51475</f>
        <v>51475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150000</v>
      </c>
      <c r="F250" s="5">
        <f>F251+F252+F253+F254+F255+F256+F257</f>
        <v>0</v>
      </c>
      <c r="G250" s="1">
        <f>G251+G252+G253+G254+G255+G256+G257</f>
        <v>117454.34</v>
      </c>
    </row>
    <row r="251" spans="1:7">
      <c r="A251" s="17">
        <v>200</v>
      </c>
      <c r="B251" s="20" t="s">
        <v>267</v>
      </c>
      <c r="C251" s="20" t="s">
        <v>243</v>
      </c>
      <c r="D251" s="22"/>
      <c r="E251" s="5"/>
      <c r="F251" s="5"/>
      <c r="G251" s="1"/>
    </row>
    <row r="252" spans="1:7" ht="23.25">
      <c r="A252" s="17">
        <v>200</v>
      </c>
      <c r="B252" s="20" t="s">
        <v>268</v>
      </c>
      <c r="C252" s="20" t="s">
        <v>244</v>
      </c>
      <c r="D252" s="22"/>
      <c r="E252" s="5"/>
      <c r="F252" s="5"/>
      <c r="G252" s="1"/>
    </row>
    <row r="253" spans="1:7" ht="23.25">
      <c r="A253" s="17">
        <v>200</v>
      </c>
      <c r="B253" s="20" t="s">
        <v>269</v>
      </c>
      <c r="C253" s="20" t="s">
        <v>245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270</v>
      </c>
      <c r="C254" s="20" t="s">
        <v>246</v>
      </c>
      <c r="D254" s="22"/>
      <c r="E254" s="5">
        <f>18500</f>
        <v>18500</v>
      </c>
      <c r="F254" s="5"/>
      <c r="G254" s="1">
        <f>18310</f>
        <v>18310</v>
      </c>
    </row>
    <row r="255" spans="1:7" ht="23.25">
      <c r="A255" s="17">
        <v>200</v>
      </c>
      <c r="B255" s="20" t="s">
        <v>271</v>
      </c>
      <c r="C255" s="20" t="s">
        <v>247</v>
      </c>
      <c r="D255" s="22"/>
      <c r="E255" s="6">
        <f>131500</f>
        <v>131500</v>
      </c>
      <c r="F255" s="5"/>
      <c r="G255" s="1">
        <f>99144.34</f>
        <v>99144.34</v>
      </c>
    </row>
    <row r="256" spans="1:7" ht="23.25">
      <c r="A256" s="17">
        <v>200</v>
      </c>
      <c r="B256" s="20" t="s">
        <v>272</v>
      </c>
      <c r="C256" s="20" t="s">
        <v>248</v>
      </c>
      <c r="D256" s="22"/>
      <c r="E256" s="5"/>
      <c r="F256" s="5"/>
      <c r="G256" s="1"/>
    </row>
    <row r="257" spans="1:7" ht="34.5">
      <c r="A257" s="17">
        <v>200</v>
      </c>
      <c r="B257" s="20" t="s">
        <v>348</v>
      </c>
      <c r="C257" s="20" t="s">
        <v>281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135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5080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139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206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153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341</v>
      </c>
      <c r="C263" s="20" t="s">
        <v>125</v>
      </c>
      <c r="D263" s="22"/>
      <c r="E263" s="6">
        <f>E264+E265</f>
        <v>60000</v>
      </c>
      <c r="F263" s="5"/>
      <c r="G263" s="5">
        <f>G265+G264</f>
        <v>5080</v>
      </c>
    </row>
    <row r="264" spans="1:7">
      <c r="A264" s="17">
        <v>200</v>
      </c>
      <c r="B264" s="20" t="s">
        <v>336</v>
      </c>
      <c r="C264" s="20" t="s">
        <v>149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342</v>
      </c>
      <c r="C265" s="20" t="s">
        <v>109</v>
      </c>
      <c r="D265" s="22"/>
      <c r="E265" s="5">
        <f>E266</f>
        <v>40000</v>
      </c>
      <c r="F265" s="5"/>
      <c r="G265" s="5">
        <f>G266</f>
        <v>5080</v>
      </c>
    </row>
    <row r="266" spans="1:7" ht="23.25">
      <c r="A266" s="17">
        <v>200</v>
      </c>
      <c r="B266" s="20" t="s">
        <v>347</v>
      </c>
      <c r="C266" s="20" t="s">
        <v>247</v>
      </c>
      <c r="D266" s="22">
        <f>D267+D268+D269+D270+D281+D282+D283</f>
        <v>0</v>
      </c>
      <c r="E266" s="6">
        <f>40000</f>
        <v>40000</v>
      </c>
      <c r="F266" s="5"/>
      <c r="G266" s="5">
        <v>5080</v>
      </c>
    </row>
    <row r="267" spans="1:7" ht="24" customHeight="1">
      <c r="A267" s="13">
        <v>200</v>
      </c>
      <c r="B267" s="14" t="s">
        <v>332</v>
      </c>
      <c r="C267" s="14" t="s">
        <v>335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333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334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340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371</v>
      </c>
      <c r="C271" s="21" t="s">
        <v>372</v>
      </c>
      <c r="D271" s="27">
        <f>D272+D275+D278</f>
        <v>0</v>
      </c>
      <c r="E271" s="27">
        <f>E272+E275+E278</f>
        <v>3055374.6</v>
      </c>
      <c r="F271" s="27">
        <f>F272+F275+F278</f>
        <v>0</v>
      </c>
      <c r="G271" s="27">
        <f>G272+G275+G278</f>
        <v>1743067.44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629000</v>
      </c>
      <c r="F272" s="5">
        <f>F278</f>
        <v>0</v>
      </c>
      <c r="G272" s="5">
        <f>G273</f>
        <v>201294.07</v>
      </c>
    </row>
    <row r="273" spans="1:7">
      <c r="A273" s="17">
        <v>200</v>
      </c>
      <c r="B273" s="20" t="s">
        <v>140</v>
      </c>
      <c r="C273" s="20" t="s">
        <v>32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201294.07</v>
      </c>
    </row>
    <row r="274" spans="1:7">
      <c r="A274" s="17">
        <v>200</v>
      </c>
      <c r="B274" s="20" t="s">
        <v>58</v>
      </c>
      <c r="C274" s="20" t="s">
        <v>137</v>
      </c>
      <c r="D274" s="22"/>
      <c r="E274" s="5">
        <f>629000</f>
        <v>629000</v>
      </c>
      <c r="F274" s="5"/>
      <c r="G274" s="5">
        <f>201294.07</f>
        <v>201294.07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1434374.6</v>
      </c>
      <c r="F275" s="5">
        <f>F281</f>
        <v>0</v>
      </c>
      <c r="G275" s="5">
        <f>G276</f>
        <v>869562.11999999988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1434374.6</v>
      </c>
      <c r="F276" s="5">
        <f>F277</f>
        <v>0</v>
      </c>
      <c r="G276" s="5">
        <f>G277</f>
        <v>869562.11999999988</v>
      </c>
    </row>
    <row r="277" spans="1:7">
      <c r="A277" s="17">
        <v>200</v>
      </c>
      <c r="B277" s="20" t="s">
        <v>154</v>
      </c>
      <c r="C277" s="20" t="s">
        <v>137</v>
      </c>
      <c r="D277" s="22"/>
      <c r="E277" s="5">
        <f>1434374.6</f>
        <v>1434374.6</v>
      </c>
      <c r="F277" s="5"/>
      <c r="G277" s="5">
        <f>601526.32+2161.2+240874.6+25000</f>
        <v>869562.11999999988</v>
      </c>
    </row>
    <row r="278" spans="1:7" ht="23.25" customHeight="1">
      <c r="A278" s="17">
        <v>200</v>
      </c>
      <c r="B278" s="18" t="s">
        <v>150</v>
      </c>
      <c r="C278" s="21" t="s">
        <v>148</v>
      </c>
      <c r="D278" s="22"/>
      <c r="E278" s="5">
        <f>E279</f>
        <v>992000</v>
      </c>
      <c r="F278" s="5">
        <f>F284</f>
        <v>0</v>
      </c>
      <c r="G278" s="5">
        <f>G279</f>
        <v>672211.25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992000</v>
      </c>
      <c r="F279" s="5">
        <f>F280</f>
        <v>0</v>
      </c>
      <c r="G279" s="5">
        <f>G280</f>
        <v>672211.25</v>
      </c>
    </row>
    <row r="280" spans="1:7">
      <c r="A280" s="17">
        <v>200</v>
      </c>
      <c r="B280" s="20" t="s">
        <v>116</v>
      </c>
      <c r="C280" s="20" t="s">
        <v>137</v>
      </c>
      <c r="D280" s="22"/>
      <c r="E280" s="5">
        <f>992000</f>
        <v>992000</v>
      </c>
      <c r="F280" s="5"/>
      <c r="G280" s="5">
        <f>672211.25</f>
        <v>672211.25</v>
      </c>
    </row>
    <row r="281" spans="1:7" ht="23.25">
      <c r="A281" s="13">
        <v>200</v>
      </c>
      <c r="B281" s="21" t="s">
        <v>207</v>
      </c>
      <c r="C281" s="21" t="s">
        <v>273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163200.95999999999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163200.95999999999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138</v>
      </c>
      <c r="C284" s="20" t="s">
        <v>37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163200.95999999999</v>
      </c>
    </row>
    <row r="285" spans="1:7" ht="34.5">
      <c r="A285" s="17">
        <v>200</v>
      </c>
      <c r="B285" s="20" t="s">
        <v>339</v>
      </c>
      <c r="C285" s="20" t="s">
        <v>20</v>
      </c>
      <c r="D285" s="22"/>
      <c r="E285" s="5">
        <f>252000</f>
        <v>252000</v>
      </c>
      <c r="F285" s="5"/>
      <c r="G285" s="5">
        <f>163200.96</f>
        <v>163200.95999999999</v>
      </c>
    </row>
    <row r="286" spans="1:7" ht="45.75">
      <c r="A286" s="13">
        <v>200</v>
      </c>
      <c r="B286" s="21" t="s">
        <v>360</v>
      </c>
      <c r="C286" s="21" t="s">
        <v>274</v>
      </c>
      <c r="D286" s="27">
        <f>D287</f>
        <v>0</v>
      </c>
      <c r="E286" s="28">
        <f>E287</f>
        <v>150000</v>
      </c>
      <c r="F286" s="28">
        <f>F287</f>
        <v>0</v>
      </c>
      <c r="G286" s="28">
        <f>G287</f>
        <v>140000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150000</v>
      </c>
      <c r="F287" s="19">
        <f>F289</f>
        <v>0</v>
      </c>
      <c r="G287" s="19">
        <f>G289</f>
        <v>140000</v>
      </c>
    </row>
    <row r="288" spans="1:7" hidden="1">
      <c r="A288" s="17">
        <v>200</v>
      </c>
      <c r="B288" s="20" t="s">
        <v>141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150000</v>
      </c>
      <c r="F289" s="5">
        <f>F290</f>
        <v>0</v>
      </c>
      <c r="G289" s="5">
        <f>G290</f>
        <v>140000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150000</v>
      </c>
      <c r="F290" s="5"/>
      <c r="G290" s="5">
        <f>140000</f>
        <v>140000</v>
      </c>
    </row>
    <row r="291" spans="1:7" ht="45" customHeight="1">
      <c r="A291" s="13">
        <v>200</v>
      </c>
      <c r="B291" s="21" t="s">
        <v>208</v>
      </c>
      <c r="C291" s="21" t="s">
        <v>275</v>
      </c>
      <c r="D291" s="27">
        <f t="shared" ref="D291:G293" si="1">D292</f>
        <v>0</v>
      </c>
      <c r="E291" s="28">
        <f t="shared" si="1"/>
        <v>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28</v>
      </c>
      <c r="C292" s="18" t="s">
        <v>123</v>
      </c>
      <c r="D292" s="22">
        <f t="shared" si="1"/>
        <v>0</v>
      </c>
      <c r="E292" s="5">
        <f t="shared" si="1"/>
        <v>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202</v>
      </c>
      <c r="C293" s="20" t="s">
        <v>125</v>
      </c>
      <c r="D293" s="22">
        <f t="shared" si="1"/>
        <v>0</v>
      </c>
      <c r="E293" s="5">
        <f t="shared" si="1"/>
        <v>0</v>
      </c>
      <c r="F293" s="5">
        <f t="shared" si="1"/>
        <v>0</v>
      </c>
      <c r="G293" s="5">
        <f t="shared" si="1"/>
        <v>0</v>
      </c>
    </row>
    <row r="294" spans="1:7" ht="23.25">
      <c r="A294" s="17">
        <v>200</v>
      </c>
      <c r="B294" s="20" t="s">
        <v>387</v>
      </c>
      <c r="C294" s="20" t="s">
        <v>388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209</v>
      </c>
      <c r="C295" s="21" t="s">
        <v>210</v>
      </c>
      <c r="D295" s="27">
        <f>D296+D304</f>
        <v>0</v>
      </c>
      <c r="E295" s="28">
        <f>E296+E301+E304</f>
        <v>3750000</v>
      </c>
      <c r="F295" s="28">
        <f>F296+F304</f>
        <v>0</v>
      </c>
      <c r="G295" s="28">
        <f>G296+G304+G299</f>
        <v>42077.52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50000</v>
      </c>
      <c r="F296" s="5">
        <f>F302</f>
        <v>0</v>
      </c>
      <c r="G296" s="5">
        <f>G297</f>
        <v>42077.52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50000</v>
      </c>
      <c r="F297" s="5">
        <f>F298</f>
        <v>0</v>
      </c>
      <c r="G297" s="5">
        <f>G298</f>
        <v>42077.52</v>
      </c>
    </row>
    <row r="298" spans="1:7" ht="23.25">
      <c r="A298" s="17">
        <v>200</v>
      </c>
      <c r="B298" s="20" t="s">
        <v>337</v>
      </c>
      <c r="C298" s="20" t="s">
        <v>228</v>
      </c>
      <c r="D298" s="22"/>
      <c r="E298" s="5">
        <f>50000</f>
        <v>50000</v>
      </c>
      <c r="F298" s="5"/>
      <c r="G298" s="5">
        <f>42077.52</f>
        <v>42077.52</v>
      </c>
    </row>
    <row r="299" spans="1:7">
      <c r="A299" s="17">
        <v>200</v>
      </c>
      <c r="B299" s="18" t="s">
        <v>145</v>
      </c>
      <c r="C299" s="18" t="s">
        <v>52</v>
      </c>
      <c r="D299" s="22">
        <f>D303</f>
        <v>0</v>
      </c>
      <c r="E299" s="5">
        <f>E300</f>
        <v>3700000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3700000</v>
      </c>
      <c r="F300" s="5"/>
      <c r="G300" s="5">
        <f>G301</f>
        <v>0</v>
      </c>
    </row>
    <row r="301" spans="1:7" ht="23.25">
      <c r="A301" s="17">
        <v>200</v>
      </c>
      <c r="B301" s="20" t="s">
        <v>338</v>
      </c>
      <c r="C301" s="20" t="s">
        <v>228</v>
      </c>
      <c r="D301" s="22"/>
      <c r="E301" s="6">
        <f>3700000</f>
        <v>3700000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149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149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356</v>
      </c>
      <c r="C307" s="21" t="s">
        <v>357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119</v>
      </c>
      <c r="C308" s="18" t="s">
        <v>114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358</v>
      </c>
      <c r="C309" s="20" t="s">
        <v>359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150</v>
      </c>
      <c r="C310" s="18" t="s">
        <v>362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361</v>
      </c>
      <c r="C311" s="20" t="s">
        <v>363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211</v>
      </c>
      <c r="C312" s="21" t="s">
        <v>212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136</v>
      </c>
      <c r="C315" s="20" t="s">
        <v>57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146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213</v>
      </c>
      <c r="C317" s="21" t="s">
        <v>276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96</v>
      </c>
      <c r="C318" s="18" t="s">
        <v>124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132</v>
      </c>
      <c r="C319" s="20" t="s">
        <v>277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279</v>
      </c>
      <c r="C320" s="20" t="s">
        <v>278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214</v>
      </c>
      <c r="C321" s="21" t="s">
        <v>215</v>
      </c>
      <c r="D321" s="27">
        <f>D322+D324</f>
        <v>0</v>
      </c>
      <c r="E321" s="28">
        <f>E322+E324</f>
        <v>33000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283</v>
      </c>
      <c r="C323" s="20" t="s">
        <v>151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150</v>
      </c>
      <c r="C324" s="18" t="s">
        <v>148</v>
      </c>
      <c r="D324" s="22">
        <f>D325</f>
        <v>0</v>
      </c>
      <c r="E324" s="5">
        <f>E325</f>
        <v>11000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284</v>
      </c>
      <c r="C325" s="20" t="s">
        <v>151</v>
      </c>
      <c r="D325" s="22"/>
      <c r="E325" s="5">
        <f>11000</f>
        <v>11000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216</v>
      </c>
      <c r="C326" s="21" t="s">
        <v>217</v>
      </c>
      <c r="D326" s="27">
        <f>D327+D329</f>
        <v>0</v>
      </c>
      <c r="E326" s="28">
        <f>E327+E329</f>
        <v>569000</v>
      </c>
      <c r="F326" s="28">
        <f>F327+F329</f>
        <v>0</v>
      </c>
      <c r="G326" s="28">
        <f>G327+G329</f>
        <v>407624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564000</v>
      </c>
      <c r="F327" s="5">
        <f>F328</f>
        <v>0</v>
      </c>
      <c r="G327" s="5">
        <f>G328</f>
        <v>407624</v>
      </c>
    </row>
    <row r="328" spans="1:7">
      <c r="A328" s="17">
        <v>200</v>
      </c>
      <c r="B328" s="20" t="s">
        <v>283</v>
      </c>
      <c r="C328" s="20" t="s">
        <v>151</v>
      </c>
      <c r="D328" s="22"/>
      <c r="E328" s="6">
        <f>564000</f>
        <v>564000</v>
      </c>
      <c r="F328" s="5"/>
      <c r="G328" s="5">
        <f>407624</f>
        <v>407624</v>
      </c>
    </row>
    <row r="329" spans="1:7">
      <c r="A329" s="17">
        <v>200</v>
      </c>
      <c r="B329" s="18" t="s">
        <v>150</v>
      </c>
      <c r="C329" s="18" t="s">
        <v>148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284</v>
      </c>
      <c r="C330" s="20" t="s">
        <v>151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218</v>
      </c>
      <c r="C331" s="21" t="s">
        <v>219</v>
      </c>
      <c r="D331" s="27">
        <f>D332+D336+D339</f>
        <v>0</v>
      </c>
      <c r="E331" s="28">
        <f>E332+E336+E339</f>
        <v>83000</v>
      </c>
      <c r="F331" s="28">
        <f>F332+F336+F339</f>
        <v>0</v>
      </c>
      <c r="G331" s="28">
        <f>G332+G336+G339</f>
        <v>1399.23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2000</v>
      </c>
      <c r="F332" s="5">
        <f t="shared" si="4"/>
        <v>0</v>
      </c>
      <c r="G332" s="5">
        <f t="shared" si="4"/>
        <v>899.22</v>
      </c>
    </row>
    <row r="333" spans="1:7" ht="27.75" customHeight="1">
      <c r="A333" s="17">
        <v>200</v>
      </c>
      <c r="B333" s="18" t="s">
        <v>6</v>
      </c>
      <c r="C333" s="18" t="s">
        <v>151</v>
      </c>
      <c r="D333" s="22"/>
      <c r="E333" s="5">
        <f>E335+E334</f>
        <v>2000</v>
      </c>
      <c r="F333" s="5">
        <f>F335</f>
        <v>0</v>
      </c>
      <c r="G333" s="5">
        <f>G335+G334</f>
        <v>899.22</v>
      </c>
    </row>
    <row r="334" spans="1:7" ht="27.75" customHeight="1">
      <c r="A334" s="17">
        <v>200</v>
      </c>
      <c r="B334" s="18" t="s">
        <v>366</v>
      </c>
      <c r="C334" s="20" t="s">
        <v>151</v>
      </c>
      <c r="D334" s="22"/>
      <c r="E334" s="5">
        <v>1000</v>
      </c>
      <c r="F334" s="5"/>
      <c r="G334" s="5">
        <f>899.22</f>
        <v>899.22</v>
      </c>
    </row>
    <row r="335" spans="1:7" ht="27.75" customHeight="1">
      <c r="A335" s="17">
        <v>200</v>
      </c>
      <c r="B335" s="18" t="s">
        <v>286</v>
      </c>
      <c r="C335" s="20" t="s">
        <v>287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80000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151</v>
      </c>
      <c r="D337" s="22">
        <f t="shared" si="5"/>
        <v>0</v>
      </c>
      <c r="E337" s="5">
        <f t="shared" si="5"/>
        <v>80000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389</v>
      </c>
      <c r="C338" s="20" t="s">
        <v>151</v>
      </c>
      <c r="D338" s="22"/>
      <c r="E338" s="5">
        <v>80000</v>
      </c>
      <c r="F338" s="5"/>
      <c r="G338" s="5"/>
    </row>
    <row r="339" spans="1:7" ht="21" customHeight="1">
      <c r="A339" s="17">
        <v>200</v>
      </c>
      <c r="B339" s="18" t="s">
        <v>150</v>
      </c>
      <c r="C339" s="18" t="s">
        <v>148</v>
      </c>
      <c r="D339" s="22">
        <f t="shared" ref="D339:G339" si="6">D340</f>
        <v>0</v>
      </c>
      <c r="E339" s="5">
        <f t="shared" si="6"/>
        <v>1000</v>
      </c>
      <c r="F339" s="5">
        <f t="shared" si="6"/>
        <v>0</v>
      </c>
      <c r="G339" s="5">
        <f t="shared" si="6"/>
        <v>500.01</v>
      </c>
    </row>
    <row r="340" spans="1:7" ht="18" customHeight="1">
      <c r="A340" s="17">
        <v>200</v>
      </c>
      <c r="B340" s="20" t="s">
        <v>133</v>
      </c>
      <c r="C340" s="20" t="s">
        <v>151</v>
      </c>
      <c r="D340" s="22">
        <f>D342</f>
        <v>0</v>
      </c>
      <c r="E340" s="5">
        <f>E342+E341</f>
        <v>1000</v>
      </c>
      <c r="F340" s="5">
        <f>F342</f>
        <v>0</v>
      </c>
      <c r="G340" s="5">
        <f>G342+G341</f>
        <v>500.01</v>
      </c>
    </row>
    <row r="341" spans="1:7" ht="18" customHeight="1">
      <c r="A341" s="17"/>
      <c r="B341" s="20" t="s">
        <v>367</v>
      </c>
      <c r="C341" s="20" t="s">
        <v>151</v>
      </c>
      <c r="D341" s="22"/>
      <c r="E341" s="5">
        <v>1000</v>
      </c>
      <c r="F341" s="5"/>
      <c r="G341" s="5">
        <f>500.01</f>
        <v>500.01</v>
      </c>
    </row>
    <row r="342" spans="1:7" ht="25.5" customHeight="1">
      <c r="A342" s="17">
        <v>200</v>
      </c>
      <c r="B342" s="20" t="s">
        <v>285</v>
      </c>
      <c r="C342" s="20" t="s">
        <v>287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353</v>
      </c>
      <c r="C343" s="21" t="s">
        <v>354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164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355</v>
      </c>
      <c r="C346" s="20" t="s">
        <v>151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33598485.880000003</v>
      </c>
      <c r="E347" s="4">
        <f>-[1]Sheet2!$E$6</f>
        <v>-4500000</v>
      </c>
      <c r="F347" s="4">
        <f>-[1]Sheet2!$F$6</f>
        <v>1021202.5</v>
      </c>
      <c r="G347" s="4">
        <f>-[1]Sheet2!$G$6</f>
        <v>-707605.40999999642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368</v>
      </c>
      <c r="C351" s="46"/>
      <c r="D351" s="46"/>
      <c r="E351" s="45" t="s">
        <v>369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173</v>
      </c>
      <c r="C353" s="46"/>
      <c r="D353" s="46"/>
      <c r="E353" s="45" t="s">
        <v>370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2021-10-01T12:48:42Z</cp:lastPrinted>
  <dcterms:created xsi:type="dcterms:W3CDTF">2014-08-26T07:56:34Z</dcterms:created>
  <dcterms:modified xsi:type="dcterms:W3CDTF">2021-10-01T13:23:26Z</dcterms:modified>
</cp:coreProperties>
</file>