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193" i="1"/>
  <c r="G242"/>
  <c r="G16"/>
  <c r="D347"/>
  <c r="G347"/>
  <c r="F347"/>
  <c r="E347"/>
  <c r="E218"/>
  <c r="E210"/>
  <c r="E209"/>
  <c r="E201"/>
  <c r="E170"/>
  <c r="E155"/>
  <c r="E156"/>
  <c r="G243"/>
  <c r="G76"/>
  <c r="G75"/>
  <c r="G70"/>
  <c r="G28"/>
  <c r="G341"/>
  <c r="G290"/>
  <c r="G285"/>
  <c r="G241"/>
  <c r="G239"/>
  <c r="G9"/>
  <c r="G210"/>
  <c r="G218"/>
  <c r="G215"/>
  <c r="G209"/>
  <c r="G208"/>
  <c r="G192"/>
  <c r="G174"/>
  <c r="G170"/>
  <c r="G155"/>
  <c r="G298"/>
  <c r="G136"/>
  <c r="G31"/>
  <c r="G280"/>
  <c r="G277"/>
  <c r="G88"/>
  <c r="G85"/>
  <c r="G73"/>
  <c r="G71"/>
  <c r="G41"/>
  <c r="E255"/>
  <c r="E254"/>
  <c r="E192"/>
  <c r="E328"/>
  <c r="E150"/>
  <c r="G255"/>
  <c r="G254"/>
  <c r="G249"/>
  <c r="G201"/>
  <c r="G193"/>
  <c r="G130"/>
  <c r="G43"/>
  <c r="G334"/>
  <c r="G274"/>
  <c r="G82"/>
  <c r="G117"/>
  <c r="E249"/>
  <c r="E301"/>
  <c r="E174"/>
  <c r="E175"/>
  <c r="E274"/>
  <c r="G77"/>
  <c r="E325"/>
  <c r="G328"/>
  <c r="E323"/>
  <c r="G323"/>
  <c r="G325"/>
  <c r="E208"/>
  <c r="E153"/>
  <c r="E151" s="1"/>
  <c r="G250"/>
  <c r="E264"/>
  <c r="E266"/>
  <c r="G284" l="1"/>
  <c r="G195"/>
  <c r="G175"/>
  <c r="E285"/>
  <c r="G330"/>
  <c r="E330"/>
  <c r="E280"/>
  <c r="E241"/>
  <c r="G207"/>
  <c r="G212"/>
  <c r="E212"/>
  <c r="E277"/>
  <c r="E276" s="1"/>
  <c r="E275" s="1"/>
  <c r="G316"/>
  <c r="G311"/>
  <c r="G301"/>
  <c r="E298"/>
  <c r="G150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5"/>
  <c r="F316"/>
  <c r="G346"/>
  <c r="E82"/>
  <c r="G72"/>
  <c r="E73"/>
  <c r="E72"/>
  <c r="E71"/>
  <c r="E117"/>
  <c r="E31"/>
  <c r="E16"/>
  <c r="E9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331" s="1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47" s="1"/>
  <c r="E6" s="1"/>
  <c r="E114"/>
  <c r="E44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<sst xmlns="http://schemas.openxmlformats.org/spreadsheetml/2006/main" count="701" uniqueCount="391">
  <si>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</si>
  <si>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</si>
  <si>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</si>
  <si>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</si>
  <si>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</si>
  <si>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</si>
  <si>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</si>
  <si>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</si>
  <si>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</si>
  <si>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</si>
  <si>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</si>
  <si>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</si>
  <si>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</si>
  <si>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</si>
  <si>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</si>
  <si>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</si>
  <si>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</si>
  <si>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</si>
  <si>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</si>
  <si>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</si>
  <si>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</si>
  <si>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</si>
  <si>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</si>
  <si>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</si>
  <si>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</si>
  <si>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</si>
  <si>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</si>
  <si>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</si>
  <si>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</si>
  <si>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</si>
  <si>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</si>
  <si>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</si>
  <si>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</si>
  <si>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</si>
  <si>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</si>
  <si>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</si>
  <si>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</si>
  <si>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</si>
  <si>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</si>
  <si>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</si>
  <si>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</si>
  <si>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</si>
  <si>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</si>
  <si>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</si>
  <si>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</si>
  <si>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</si>
  <si>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</si>
  <si>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</si>
  <si>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</si>
  <si>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</si>
  <si>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</si>
  <si>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</si>
  <si>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</si>
  <si>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</si>
  <si>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</si>
  <si>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</si>
  <si>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</si>
  <si>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</si>
  <si>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</si>
  <si>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</si>
  <si>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</si>
  <si>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</si>
  <si>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</si>
  <si>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</si>
  <si>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</si>
  <si>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</si>
  <si>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</si>
  <si>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</si>
  <si>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</si>
  <si>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</si>
  <si>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</si>
  <si>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</si>
  <si>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</si>
  <si>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</si>
  <si>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</si>
  <si>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</si>
  <si>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</si>
  <si>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</si>
  <si>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</si>
  <si>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</si>
  <si>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</si>
  <si>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</si>
  <si>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</si>
  <si>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</si>
  <si>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</si>
  <si>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</si>
  <si>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</si>
  <si>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</si>
  <si>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</si>
  <si>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</si>
  <si>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</si>
  <si>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</si>
  <si>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</si>
  <si>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</si>
  <si>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</si>
  <si>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</si>
  <si>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</si>
  <si>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</si>
  <si>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</si>
  <si>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</si>
  <si>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</si>
  <si>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</si>
  <si>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</si>
  <si>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</si>
  <si>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</si>
  <si>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</si>
  <si>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</si>
  <si>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</si>
  <si>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</si>
  <si>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</si>
  <si>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</si>
  <si>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</si>
  <si>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</si>
  <si>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</si>
  <si>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</si>
  <si>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</si>
  <si>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</si>
  <si>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</si>
  <si>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</si>
  <si>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</si>
  <si>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</si>
  <si>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</si>
  <si>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</si>
  <si>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</si>
  <si>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</si>
  <si>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</si>
  <si>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</si>
  <si>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</si>
  <si>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</si>
  <si>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</si>
  <si>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</si>
  <si>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</si>
  <si>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</si>
  <si>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</si>
  <si>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</si>
  <si>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</si>
  <si>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</si>
  <si>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</si>
  <si>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</si>
  <si>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</si>
  <si>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</si>
  <si>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</si>
  <si>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</si>
  <si>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</si>
  <si>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</si>
  <si>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</si>
  <si>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</si>
  <si>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</si>
  <si>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</si>
  <si>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</si>
  <si>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</si>
  <si>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</si>
  <si>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</si>
  <si>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</si>
  <si>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</si>
  <si>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</si>
  <si>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</si>
  <si>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</si>
  <si>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</si>
  <si>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</si>
  <si>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</si>
  <si>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</si>
  <si>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</si>
  <si>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</si>
  <si>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</si>
  <si>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</si>
  <si>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</si>
  <si>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</si>
  <si>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</si>
  <si>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</si>
  <si>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</si>
  <si>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</si>
  <si>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</si>
  <si>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</si>
  <si>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</si>
  <si>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</si>
  <si>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</si>
  <si>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</si>
  <si>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</si>
  <si>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</si>
  <si>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</si>
  <si>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</si>
  <si>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</si>
  <si>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</si>
  <si>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</si>
  <si>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</si>
  <si>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</si>
  <si>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</si>
  <si>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</si>
  <si>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</si>
  <si>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</si>
  <si>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</si>
  <si>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</si>
  <si>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</si>
  <si>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</si>
  <si>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</si>
  <si>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</si>
  <si>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</si>
  <si>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</si>
  <si>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</si>
  <si>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</si>
  <si>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</si>
  <si>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</si>
  <si>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</si>
  <si>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</si>
  <si>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</si>
  <si>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</si>
  <si>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</si>
  <si>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</si>
  <si>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</si>
  <si>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</si>
  <si>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</si>
  <si>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</si>
  <si>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</si>
  <si>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</si>
  <si>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</si>
  <si>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</si>
  <si>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</si>
  <si>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</si>
  <si>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</si>
  <si>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</si>
  <si>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</si>
  <si>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</si>
  <si>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</si>
  <si>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</si>
  <si>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</si>
  <si>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</si>
  <si>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</si>
  <si>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</si>
  <si>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</si>
  <si>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</si>
  <si>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</si>
  <si>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</si>
  <si>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</si>
  <si>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</si>
  <si>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</si>
  <si>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</si>
  <si>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</si>
  <si>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</si>
  <si>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</si>
  <si>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</si>
  <si>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</si>
  <si>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</si>
  <si>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</si>
  <si>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</si>
  <si>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</si>
  <si>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</si>
  <si>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</si>
  <si>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</si>
  <si>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</si>
  <si>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</si>
  <si>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</si>
  <si>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</si>
  <si>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</si>
  <si>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</si>
  <si>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</si>
  <si>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</si>
  <si>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</si>
  <si>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</si>
  <si>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</si>
  <si>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</si>
  <si>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</si>
  <si>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</si>
  <si>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</si>
  <si>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</si>
  <si>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</si>
  <si>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</si>
  <si>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</si>
  <si>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</si>
  <si>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</si>
  <si>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</si>
  <si>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</si>
  <si>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</si>
  <si>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</si>
  <si>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</si>
  <si>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</si>
  <si>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</si>
  <si>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</si>
  <si>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</si>
  <si>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</si>
  <si>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</si>
  <si>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</si>
  <si>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</si>
  <si>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</si>
  <si>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</si>
  <si>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</si>
  <si>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</si>
  <si>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</si>
  <si>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</si>
  <si>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</si>
  <si>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</si>
  <si>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</si>
  <si>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</si>
  <si>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</si>
  <si>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</si>
  <si>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</si>
  <si>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</si>
  <si>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</si>
  <si>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</si>
  <si>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</si>
  <si>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</si>
  <si>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</si>
  <si>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</si>
  <si>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</si>
  <si>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</si>
  <si>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</si>
  <si>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</si>
  <si>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</si>
  <si>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</si>
  <si>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</si>
  <si>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</si>
  <si>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</si>
  <si>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</si>
  <si>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</si>
  <si>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</si>
  <si>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</si>
  <si>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</si>
  <si>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</si>
  <si>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</si>
  <si>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</si>
  <si>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</si>
  <si>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</si>
  <si>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</si>
  <si>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</si>
  <si>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</si>
  <si>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</si>
  <si>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</si>
  <si>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</si>
  <si>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</si>
  <si>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</si>
  <si>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</si>
  <si>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</si>
  <si>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</si>
  <si>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</si>
  <si>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</si>
  <si>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</si>
  <si>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</si>
  <si>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</si>
  <si>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</si>
  <si>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</si>
  <si>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</si>
  <si>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</si>
  <si>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</si>
  <si>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</si>
  <si>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</si>
  <si>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</si>
  <si>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</si>
  <si>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</si>
  <si>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</si>
  <si>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</si>
  <si>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</si>
  <si>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</si>
  <si>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</si>
  <si>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</si>
  <si>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</si>
  <si>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</si>
  <si>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</si>
  <si>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</si>
  <si>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</si>
  <si>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</si>
  <si>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</si>
  <si>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</si>
  <si>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</si>
  <si>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</si>
  <si>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</si>
  <si>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</si>
  <si>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</si>
  <si>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</si>
  <si>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</si>
  <si>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</si>
  <si>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</si>
  <si>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</si>
  <si>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</si>
  <si>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</si>
  <si>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</si>
  <si>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</si>
  <si>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</si>
  <si>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</si>
  <si>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</si>
  <si>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</si>
  <si>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</si>
  <si>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</si>
  <si>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</si>
  <si>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</si>
  <si>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</si>
  <si>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</si>
  <si>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</si>
  <si>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</si>
  <si>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</si>
  <si>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</si>
  <si>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 xml:space="preserve">                                                                                            на 01.08.2021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</si>
</sst>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-28619527.91</v>
          </cell>
          <cell r="E6">
            <v>4500000.0000000075</v>
          </cell>
          <cell r="F6">
            <v>-939823.39999999991</v>
          </cell>
          <cell r="G6">
            <v>3428437.09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workbookViewId="0">
      <selection activeCell="E193" sqref="E193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100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166</v>
      </c>
      <c r="D2" s="53"/>
      <c r="E2" s="53"/>
    </row>
    <row r="3" spans="1:7">
      <c r="A3" s="49" t="s">
        <v>288</v>
      </c>
      <c r="B3" s="49"/>
      <c r="C3" s="49"/>
      <c r="D3" s="49"/>
      <c r="E3" s="50"/>
      <c r="F3" s="50"/>
      <c r="G3" s="50"/>
    </row>
    <row r="4" spans="1:7">
      <c r="A4" s="51" t="s">
        <v>390</v>
      </c>
      <c r="B4" s="51"/>
      <c r="C4" s="51"/>
      <c r="D4" s="51"/>
      <c r="E4" s="52"/>
      <c r="F4" s="52"/>
      <c r="G4" s="52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54172027.910000004</v>
      </c>
      <c r="F6" s="7">
        <f>F307+F312</f>
        <v>0</v>
      </c>
      <c r="G6" s="7">
        <f>G7+G14+G19+G35+G47+G281+G286+G295+G307+G321+G326+G343+G331+G312+G271</f>
        <v>14024564.060000001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850121.98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850121.98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1693000</f>
        <v>1693000</v>
      </c>
      <c r="F9" s="7"/>
      <c r="G9" s="19">
        <f>850121.98</f>
        <v>850121.98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247187.33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247187.33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511000</f>
        <v>511000</v>
      </c>
      <c r="F16" s="7"/>
      <c r="G16" s="19">
        <f>247187.33</f>
        <v>247187.33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1731437.92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1652921.01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1268169.01+384752</f>
        <v>1652921.01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78516.91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78516.91</f>
        <v>78516.91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501999.21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478287.21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368132.09+110155.12</f>
        <v>478287.21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23712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23712</f>
        <v>23712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38217753.310000002</v>
      </c>
      <c r="F47" s="28">
        <f>F48+F68+F91+F94+F114+F133+F151+F166+F171+F189+F204+F221+F236+F258</f>
        <v>0</v>
      </c>
      <c r="G47" s="28">
        <f>G48+G68+G91+G94+G114+G133+G151+G166+G171+G189+G204+G221+G236+G258+G147+G267</f>
        <v>8409668.7400000002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2094000</v>
      </c>
      <c r="F68" s="7"/>
      <c r="G68" s="36">
        <f>G70+G80+G81</f>
        <v>1036976.6399999999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1533000</v>
      </c>
      <c r="F70" s="5">
        <f>F71+F72+F73+F74+F75+F76+F77+F78+F79</f>
        <v>0</v>
      </c>
      <c r="G70" s="1">
        <f>G71+G72+G73+G75+G76+G77</f>
        <v>805433.44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68345.07</f>
        <v>68345.070000000007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5045.25</f>
        <v>5045.25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600000</v>
      </c>
      <c r="F75" s="5"/>
      <c r="G75" s="1">
        <f>245259.64</f>
        <v>245259.64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778000</v>
      </c>
      <c r="F76" s="5"/>
      <c r="G76" s="1">
        <f>446729.28+37320</f>
        <v>484049.28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561000</v>
      </c>
      <c r="F81" s="5">
        <f>F82+F83</f>
        <v>0</v>
      </c>
      <c r="G81" s="1">
        <f>G82+G83</f>
        <v>231543.2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75000</f>
        <v>75000</v>
      </c>
      <c r="F82" s="5"/>
      <c r="G82" s="1">
        <f>3660</f>
        <v>3660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486000</v>
      </c>
      <c r="F83" s="5">
        <f>F84+F85+F86+F87+F88+F89+F90</f>
        <v>0</v>
      </c>
      <c r="G83" s="1">
        <f>G84+G85+G86+G87+G88+G89+G90</f>
        <v>227883.2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296000</v>
      </c>
      <c r="F85" s="5"/>
      <c r="G85" s="1">
        <f>133460.03</f>
        <v>133460.03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190000</v>
      </c>
      <c r="F88" s="5"/>
      <c r="G88" s="1">
        <f>94423.17</f>
        <v>94423.17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10971.09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5971.09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5971.09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5971.09</f>
        <v>5971.09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6136.99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6136.99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50000</v>
      </c>
      <c r="F136" s="5"/>
      <c r="G136" s="5">
        <f>6136.99</f>
        <v>6136.99</v>
      </c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15629.1</v>
      </c>
      <c r="F147" s="5"/>
      <c r="G147" s="28">
        <f>G148</f>
        <v>0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15629.1</v>
      </c>
      <c r="F148" s="5"/>
      <c r="G148" s="5">
        <f>G149</f>
        <v>0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15629.1</v>
      </c>
      <c r="F149" s="5"/>
      <c r="G149" s="5">
        <f>G150</f>
        <v>0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11629.1+4000</f>
        <v>15629.1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13354971.57</v>
      </c>
      <c r="F151" s="7">
        <f>F153+F157</f>
        <v>0</v>
      </c>
      <c r="G151" s="7">
        <f>G153+G163</f>
        <v>1548317.6300000001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13334971.57</v>
      </c>
      <c r="F153" s="5">
        <f>F154+F155+F156</f>
        <v>0</v>
      </c>
      <c r="G153" s="5">
        <f>G154+G155+G156</f>
        <v>1548317.6300000001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13304971.57</f>
        <v>13304971.57</v>
      </c>
      <c r="F155" s="5"/>
      <c r="G155" s="5">
        <f>666924+390176.18+465489.86</f>
        <v>1522590.04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30000</f>
        <v>30000</v>
      </c>
      <c r="F156" s="5"/>
      <c r="G156" s="5">
        <v>25727.59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5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5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5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5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5">
        <v>20000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5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732000</v>
      </c>
      <c r="F166" s="7">
        <f>F168</f>
        <v>0</v>
      </c>
      <c r="G166" s="7">
        <f>G168</f>
        <v>316698.8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732000</v>
      </c>
      <c r="F168" s="5">
        <f>F169+F170</f>
        <v>0</v>
      </c>
      <c r="G168" s="5">
        <f>G169+G170</f>
        <v>316698.8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732000</f>
        <v>732000</v>
      </c>
      <c r="F170" s="5"/>
      <c r="G170" s="5">
        <f>316698.8</f>
        <v>316698.8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92829.62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92829.62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215000</f>
        <v>215000</v>
      </c>
      <c r="F174" s="5"/>
      <c r="G174" s="5">
        <f>92829.62</f>
        <v>92829.62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15864052.640000001</v>
      </c>
      <c r="F189" s="7">
        <f>F191+F194</f>
        <v>0</v>
      </c>
      <c r="G189" s="7">
        <f>G191+G194</f>
        <v>1523781.44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15624052.640000001</v>
      </c>
      <c r="F191" s="5">
        <f>F192+F193</f>
        <v>0</v>
      </c>
      <c r="G191" s="5">
        <f>G192+G193</f>
        <v>1327946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6135000</f>
        <v>6135000</v>
      </c>
      <c r="F192" s="5"/>
      <c r="G192" s="5">
        <f>1109446</f>
        <v>1109446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13027000-3537947.36</f>
        <v>9489052.6400000006</v>
      </c>
      <c r="F193" s="5"/>
      <c r="G193" s="5">
        <f>218500</f>
        <v>218500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240000</v>
      </c>
      <c r="F194" s="5">
        <f>F195+F196</f>
        <v>0</v>
      </c>
      <c r="G194" s="5">
        <f>G195+G196</f>
        <v>195835.44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v>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240000</v>
      </c>
      <c r="F196" s="5">
        <f>SUM(F197:F203)</f>
        <v>0</v>
      </c>
      <c r="G196" s="5">
        <f>SUM(G197:G203)</f>
        <v>195835.44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f>240000</f>
        <v>240000</v>
      </c>
      <c r="F201" s="5"/>
      <c r="G201" s="5">
        <f>195835.44</f>
        <v>195835.44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3336000</v>
      </c>
      <c r="F204" s="7">
        <f>F206+F211</f>
        <v>0</v>
      </c>
      <c r="G204" s="36">
        <f>G206+G211</f>
        <v>2030811.77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3015000</v>
      </c>
      <c r="F206" s="5">
        <f>F207+F208+F209+F210</f>
        <v>0</v>
      </c>
      <c r="G206" s="1">
        <f>G207+G208+G209+G210</f>
        <v>1773382.23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50000</f>
        <v>50000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1945000</f>
        <v>1945000</v>
      </c>
      <c r="F209" s="5"/>
      <c r="G209" s="1">
        <f>1463724.63</f>
        <v>1463724.63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1010000</f>
        <v>1010000</v>
      </c>
      <c r="F210" s="5"/>
      <c r="G210" s="1">
        <f>273600+15000</f>
        <v>288600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321000</v>
      </c>
      <c r="F211" s="5">
        <f>F212+F213</f>
        <v>0</v>
      </c>
      <c r="G211" s="1">
        <f>G212+G213</f>
        <v>257429.54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50000</f>
        <v>50000</v>
      </c>
      <c r="F212" s="5"/>
      <c r="G212" s="1">
        <f>0</f>
        <v>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271000</v>
      </c>
      <c r="F213" s="5">
        <f>SUM(F214:F220)</f>
        <v>0</v>
      </c>
      <c r="G213" s="1">
        <f>SUM(G214:G220)</f>
        <v>257429.54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15000</v>
      </c>
      <c r="F215" s="5"/>
      <c r="G215" s="1">
        <f>9613.5</f>
        <v>9613.5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47">
        <f>256000</f>
        <v>256000</v>
      </c>
      <c r="F218" s="5"/>
      <c r="G218" s="1">
        <f>247816.04</f>
        <v>247816.04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2430000</v>
      </c>
      <c r="F236" s="7">
        <f>F238+F247+F248</f>
        <v>0</v>
      </c>
      <c r="G236" s="36">
        <f>G238+G247+G248</f>
        <v>1838064.7600000002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2230000</v>
      </c>
      <c r="F237" s="5"/>
      <c r="G237" s="1">
        <f>G238</f>
        <v>1738230.7600000002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2230000</v>
      </c>
      <c r="F238" s="5">
        <f>F239+F240+F241+F242+F243+F244+F245+F246</f>
        <v>0</v>
      </c>
      <c r="G238" s="1">
        <f>G239+G240+G241+G242+G243+G244+G245+G246</f>
        <v>1738230.7600000002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21619.45</f>
        <v>21619.45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17000</f>
        <v>17000</v>
      </c>
      <c r="F241" s="5"/>
      <c r="G241" s="1">
        <f>12260.5</f>
        <v>12260.5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1311000</v>
      </c>
      <c r="F242" s="5"/>
      <c r="G242" s="1">
        <f>1028565.91+9100+11139</f>
        <v>1048804.9100000001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859000</v>
      </c>
      <c r="F243" s="5"/>
      <c r="G243" s="1">
        <f>633645.9+21900</f>
        <v>655545.9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200000</v>
      </c>
      <c r="F248" s="5">
        <f>F249+F250</f>
        <v>0</v>
      </c>
      <c r="G248" s="1">
        <f>G249+G250</f>
        <v>99834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70000</f>
        <v>70000</v>
      </c>
      <c r="F249" s="5"/>
      <c r="G249" s="1">
        <f>51475</f>
        <v>51475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48359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f>18500</f>
        <v>18500</v>
      </c>
      <c r="F254" s="5"/>
      <c r="G254" s="1">
        <f>18310</f>
        <v>18310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130000-18500</f>
        <v>111500</v>
      </c>
      <c r="F255" s="5"/>
      <c r="G255" s="1">
        <f>30049</f>
        <v>30049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3607874.6</v>
      </c>
      <c r="F271" s="27">
        <f>F272+F275+F278</f>
        <v>0</v>
      </c>
      <c r="G271" s="27">
        <f>G272+G275+G278</f>
        <v>1645215.05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629000</v>
      </c>
      <c r="F272" s="5">
        <f>F278</f>
        <v>0</v>
      </c>
      <c r="G272" s="5">
        <f>G273</f>
        <v>201294.07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201294.07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629000</f>
        <v>629000</v>
      </c>
      <c r="F274" s="5"/>
      <c r="G274" s="5">
        <f>201294.07</f>
        <v>201294.07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1830874.6</v>
      </c>
      <c r="F275" s="5">
        <f>F281</f>
        <v>0</v>
      </c>
      <c r="G275" s="5">
        <f>G276</f>
        <v>771709.73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771709.73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1565000+265874.6</f>
        <v>1830874.6</v>
      </c>
      <c r="F277" s="5"/>
      <c r="G277" s="5">
        <f>588673.93+2161.2+180874.6</f>
        <v>771709.73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1148000</v>
      </c>
      <c r="F278" s="5">
        <f>F284</f>
        <v>0</v>
      </c>
      <c r="G278" s="5">
        <f>G279</f>
        <v>672211.25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672211.25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1148000</f>
        <v>1148000</v>
      </c>
      <c r="F280" s="5"/>
      <c r="G280" s="5">
        <f>672211.25</f>
        <v>672211.25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126934.08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126934.08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126934.08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126934.08</f>
        <v>126934.08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40000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40000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40000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f>40000</f>
        <v>40000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400000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400000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400000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387</v>
      </c>
      <c r="C294" s="20" t="s">
        <v>388</v>
      </c>
      <c r="D294" s="22"/>
      <c r="E294" s="5">
        <v>400000</v>
      </c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4700000</v>
      </c>
      <c r="F295" s="28">
        <f>F296+F304</f>
        <v>0</v>
      </c>
      <c r="G295" s="28">
        <f>G296+G304+G299</f>
        <v>42077.52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1000000</v>
      </c>
      <c r="F296" s="5">
        <f>F302</f>
        <v>0</v>
      </c>
      <c r="G296" s="5">
        <f>G297</f>
        <v>42077.52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42077.52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1000000</f>
        <v>1000000</v>
      </c>
      <c r="F298" s="5"/>
      <c r="G298" s="5">
        <f>42077.52</f>
        <v>42077.52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569000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564000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564000</f>
        <v>564000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53000</v>
      </c>
      <c r="F331" s="28">
        <f>F332+F336+F339</f>
        <v>0</v>
      </c>
      <c r="G331" s="28">
        <f>G332+G336+G339</f>
        <v>1399.23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2000</v>
      </c>
      <c r="F332" s="5">
        <f t="shared" si="4"/>
        <v>0</v>
      </c>
      <c r="G332" s="5">
        <f t="shared" si="4"/>
        <v>899.22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2000</v>
      </c>
      <c r="F333" s="5">
        <f>F335</f>
        <v>0</v>
      </c>
      <c r="G333" s="5">
        <f>G335+G334</f>
        <v>899.22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1000</v>
      </c>
      <c r="F334" s="5"/>
      <c r="G334" s="5">
        <f>899.22</f>
        <v>899.22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50000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50000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389</v>
      </c>
      <c r="C338" s="20" t="s">
        <v>151</v>
      </c>
      <c r="D338" s="22"/>
      <c r="E338" s="5">
        <v>50000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500.01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500.01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f>500.01</f>
        <v>500.01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28619527.91</v>
      </c>
      <c r="E347" s="4">
        <f>-[1]Sheet2!$E$6</f>
        <v>-4500000.0000000075</v>
      </c>
      <c r="F347" s="4">
        <f>-[1]Sheet2!$F$6</f>
        <v>939823.39999999991</v>
      </c>
      <c r="G347" s="4">
        <f>-[1]Sheet2!$G$6</f>
        <v>-3428437.09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2021-07-30T05:27:36Z</cp:lastPrinted>
  <dcterms:created xsi:type="dcterms:W3CDTF">2014-08-26T07:56:34Z</dcterms:created>
  <dcterms:modified xsi:type="dcterms:W3CDTF">2021-08-03T06:31:51Z</dcterms:modified>
</cp:coreProperties>
</file>