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D347" i="1"/>
  <c r="E347"/>
  <c r="F347"/>
  <c r="G347"/>
  <c r="E331"/>
  <c r="E249"/>
  <c r="E218"/>
  <c r="E210"/>
  <c r="E301"/>
  <c r="E192"/>
  <c r="E174"/>
  <c r="E175"/>
  <c r="E155"/>
  <c r="E170"/>
  <c r="E150"/>
  <c r="E328"/>
  <c r="E274"/>
  <c r="G243"/>
  <c r="G70"/>
  <c r="G290"/>
  <c r="G285"/>
  <c r="G255"/>
  <c r="G249"/>
  <c r="G242"/>
  <c r="G239"/>
  <c r="G218"/>
  <c r="G210"/>
  <c r="G209"/>
  <c r="G193"/>
  <c r="G174"/>
  <c r="G170"/>
  <c r="G155"/>
  <c r="G277"/>
  <c r="G274"/>
  <c r="G88"/>
  <c r="G85"/>
  <c r="G77"/>
  <c r="G76"/>
  <c r="G75"/>
  <c r="G73"/>
  <c r="G71"/>
  <c r="G16"/>
  <c r="G9"/>
  <c r="G31"/>
  <c r="G43"/>
  <c r="G41"/>
  <c r="G28"/>
  <c r="E193"/>
  <c r="E209"/>
  <c r="E325"/>
  <c r="G208"/>
  <c r="G201"/>
  <c r="G192"/>
  <c r="G328"/>
  <c r="G280"/>
  <c r="E323"/>
  <c r="G323"/>
  <c r="G325"/>
  <c r="E208"/>
  <c r="E153"/>
  <c r="E151" s="1"/>
  <c r="G250"/>
  <c r="G241"/>
  <c r="E264"/>
  <c r="E266"/>
  <c r="G284" l="1"/>
  <c r="G195"/>
  <c r="G175"/>
  <c r="E285"/>
  <c r="G330"/>
  <c r="E330"/>
  <c r="E280"/>
  <c r="G254"/>
  <c r="E255"/>
  <c r="E241"/>
  <c r="G207"/>
  <c r="G212"/>
  <c r="E212"/>
  <c r="E277"/>
  <c r="E276" s="1"/>
  <c r="E275" s="1"/>
  <c r="G316"/>
  <c r="G311"/>
  <c r="G301"/>
  <c r="E298"/>
  <c r="G150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4"/>
  <c r="G335"/>
  <c r="F316"/>
  <c r="G346"/>
  <c r="G82"/>
  <c r="E82"/>
  <c r="G72"/>
  <c r="E73"/>
  <c r="E72"/>
  <c r="E71"/>
  <c r="E117"/>
  <c r="G117"/>
  <c r="G130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194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E47" s="1"/>
  <c r="E6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114"/>
  <c r="E44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<sst xmlns="http://schemas.openxmlformats.org/spreadsheetml/2006/main" count="701" uniqueCount="391">
  <si>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</si>
  <si>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</si>
  <si>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</si>
  <si>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</si>
  <si>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</si>
  <si>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</si>
  <si>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</si>
  <si>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</si>
  <si>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</si>
  <si>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</si>
  <si>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</si>
  <si>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</si>
  <si>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</si>
  <si>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</si>
  <si>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</si>
  <si>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</si>
  <si>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</si>
  <si>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</si>
  <si>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</si>
  <si>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</si>
  <si>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</si>
  <si>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</si>
  <si>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</si>
  <si>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</si>
  <si>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</si>
  <si>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</si>
  <si>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</si>
  <si>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</si>
  <si>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</si>
  <si>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</si>
  <si>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</si>
  <si>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</si>
  <si>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</si>
  <si>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</si>
  <si>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</si>
  <si>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</si>
  <si>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</si>
  <si>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</si>
  <si>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</si>
  <si>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</si>
  <si>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</si>
  <si>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</si>
  <si>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</si>
  <si>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</si>
  <si>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</si>
  <si>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</si>
  <si>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</si>
  <si>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</si>
  <si>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</si>
  <si>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</si>
  <si>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</si>
  <si>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</si>
  <si>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</si>
  <si>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</si>
  <si>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</si>
  <si>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</si>
  <si>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</si>
  <si>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</si>
  <si>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</si>
  <si>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</si>
  <si>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</si>
  <si>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</si>
  <si>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</si>
  <si>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</si>
  <si>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</si>
  <si>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</si>
  <si>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</si>
  <si>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</si>
  <si>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</si>
  <si>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</si>
  <si>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</si>
  <si>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</si>
  <si>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</si>
  <si>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</si>
  <si>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</si>
  <si>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</si>
  <si>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</si>
  <si>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</si>
  <si>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</si>
  <si>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</si>
  <si>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</si>
  <si>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</si>
  <si>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</si>
  <si>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</si>
  <si>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</si>
  <si>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</si>
  <si>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</si>
  <si>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</si>
  <si>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</si>
  <si>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</si>
  <si>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</si>
  <si>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</si>
  <si>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</si>
  <si>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</si>
  <si>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</si>
  <si>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</si>
  <si>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</si>
  <si>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</si>
  <si>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</si>
  <si>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</si>
  <si>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</si>
  <si>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</si>
  <si>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</si>
  <si>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</si>
  <si>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</si>
  <si>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</si>
  <si>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</si>
  <si>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</si>
  <si>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</si>
  <si>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</si>
  <si>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</si>
  <si>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</si>
  <si>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</si>
  <si>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</si>
  <si>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</si>
  <si>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</si>
  <si>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</si>
  <si>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</si>
  <si>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</si>
  <si>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</si>
  <si>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</si>
  <si>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</si>
  <si>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</si>
  <si>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</si>
  <si>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</si>
  <si>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</si>
  <si>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</si>
  <si>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</si>
  <si>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</si>
  <si>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</si>
  <si>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</si>
  <si>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</si>
  <si>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</si>
  <si>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</si>
  <si>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</si>
  <si>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</si>
  <si>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</si>
  <si>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</si>
  <si>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</si>
  <si>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</si>
  <si>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</si>
  <si>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</si>
  <si>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</si>
  <si>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</si>
  <si>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</si>
  <si>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</si>
  <si>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</si>
  <si>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</si>
  <si>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</si>
  <si>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</si>
  <si>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</si>
  <si>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</si>
  <si>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</si>
  <si>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</si>
  <si>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</si>
  <si>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</si>
  <si>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</si>
  <si>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</si>
  <si>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</si>
  <si>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</si>
  <si>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</si>
  <si>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</si>
  <si>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</si>
  <si>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</si>
  <si>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</si>
  <si>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</si>
  <si>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</si>
  <si>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</si>
  <si>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</si>
  <si>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</si>
  <si>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</si>
  <si>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</si>
  <si>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</si>
  <si>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</si>
  <si>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</si>
  <si>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</si>
  <si>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</si>
  <si>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</si>
  <si>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</si>
  <si>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</si>
  <si>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</si>
  <si>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</si>
  <si>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</si>
  <si>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</si>
  <si>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</si>
  <si>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</si>
  <si>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</si>
  <si>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</si>
  <si>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</si>
  <si>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</si>
  <si>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</si>
  <si>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</si>
  <si>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</si>
  <si>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</si>
  <si>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</si>
  <si>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</si>
  <si>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</si>
  <si>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</si>
  <si>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</si>
  <si>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</si>
  <si>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</si>
  <si>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</si>
  <si>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</si>
  <si>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</si>
  <si>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</si>
  <si>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</si>
  <si>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</si>
  <si>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</si>
  <si>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</si>
  <si>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</si>
  <si>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</si>
  <si>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</si>
  <si>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</si>
  <si>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</si>
  <si>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</si>
  <si>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</si>
  <si>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</si>
  <si>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</si>
  <si>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</si>
  <si>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</si>
  <si>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</si>
  <si>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</si>
  <si>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</si>
  <si>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</si>
  <si>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</si>
  <si>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</si>
  <si>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</si>
  <si>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</si>
  <si>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</si>
  <si>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</si>
  <si>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</si>
  <si>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</si>
  <si>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</si>
  <si>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</si>
  <si>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</si>
  <si>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</si>
  <si>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</si>
  <si>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</si>
  <si>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</si>
  <si>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</si>
  <si>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</si>
  <si>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</si>
  <si>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</si>
  <si>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</si>
  <si>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</si>
  <si>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</si>
  <si>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</si>
  <si>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</si>
  <si>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</si>
  <si>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</si>
  <si>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</si>
  <si>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</si>
  <si>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</si>
  <si>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</si>
  <si>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</si>
  <si>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</si>
  <si>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</si>
  <si>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</si>
  <si>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</si>
  <si>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</si>
  <si>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</si>
  <si>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</si>
  <si>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</si>
  <si>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</si>
  <si>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</si>
  <si>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</si>
  <si>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</si>
  <si>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</si>
  <si>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</si>
  <si>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</si>
  <si>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</si>
  <si>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</si>
  <si>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</si>
  <si>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</si>
  <si>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</si>
  <si>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</si>
  <si>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</si>
  <si>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</si>
  <si>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</si>
  <si>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</si>
  <si>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</si>
  <si>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</si>
  <si>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</si>
  <si>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</si>
  <si>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</si>
  <si>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</si>
  <si>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</si>
  <si>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</si>
  <si>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</si>
  <si>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</si>
  <si>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</si>
  <si>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</si>
  <si>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</si>
  <si>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</si>
  <si>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</si>
  <si>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</si>
  <si>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</si>
  <si>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</si>
  <si>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</si>
  <si>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</si>
  <si>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</si>
  <si>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</si>
  <si>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</si>
  <si>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</si>
  <si>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</si>
  <si>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</si>
  <si>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</si>
  <si>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</si>
  <si>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</si>
  <si>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</si>
  <si>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</si>
  <si>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</si>
  <si>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</si>
  <si>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</si>
  <si>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</si>
  <si>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</si>
  <si>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</si>
  <si>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</si>
  <si>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</si>
  <si>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</si>
  <si>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</si>
  <si>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</si>
  <si>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</si>
  <si>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</si>
  <si>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</si>
  <si>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</si>
  <si>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</si>
  <si>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</si>
  <si>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</si>
  <si>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</si>
  <si>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</si>
  <si>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</si>
  <si>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</si>
  <si>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</si>
  <si>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</si>
  <si>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</si>
  <si>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</si>
  <si>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</si>
  <si>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</si>
  <si>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</si>
  <si>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</si>
  <si>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</si>
  <si>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</si>
  <si>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</si>
  <si>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</si>
  <si>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</si>
  <si>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</si>
  <si>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</si>
  <si>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</si>
  <si>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</si>
  <si>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</si>
  <si>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</si>
  <si>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</si>
  <si>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</si>
  <si>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</si>
  <si>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</si>
  <si>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</si>
  <si>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</si>
  <si>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</si>
  <si>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</si>
  <si>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</si>
  <si>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</si>
  <si>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</si>
  <si>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</si>
  <si>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</si>
  <si>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</si>
  <si>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</si>
  <si>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</si>
  <si>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</si>
  <si>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</si>
  <si>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</si>
  <si>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</si>
  <si>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</si>
  <si>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</si>
  <si>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</si>
  <si>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</si>
  <si>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</si>
  <si>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</si>
  <si>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</si>
  <si>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</si>
  <si>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</si>
  <si>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</si>
  <si>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</si>
  <si>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</si>
  <si>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</si>
  <si>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</si>
  <si>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</si>
  <si>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 xml:space="preserve">                                                                                            на 01.05.2021 г.</t>
  </si>
  <si>
    <t>000  0113  0000000  000  330</t>
  </si>
  <si>
    <t>Увеличение стоимости непроизведенных активов</t>
  </si>
  <si>
    <t>000  0113  0000000  000  291</t>
  </si>
</sst>
</file>

<file path=xl/styles.xml><?xml version="1.0" encoding="utf-8"?>
<styleSheet xmlns="http://schemas.openxmlformats.org/spreadsheetml/2006/main">
  <numFmts count="1">
    <numFmt numFmtId="164" formatCode="_*#,##0.00"/>
  </numFmts>
  <fonts count="12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1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-32157976.170000002</v>
          </cell>
          <cell r="E6">
            <v>4500000</v>
          </cell>
          <cell r="F6">
            <v>-519874.6</v>
          </cell>
          <cell r="G6">
            <v>2106943.62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284" workbookViewId="0">
      <selection activeCell="C292" sqref="C292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387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57710476.170000002</v>
      </c>
      <c r="F6" s="7">
        <f>F307+F312</f>
        <v>0</v>
      </c>
      <c r="G6" s="7">
        <f>G7+G14+G19+G35+G47+G281+G286+G295+G307+G321+G326+G343+G331+G312+G271</f>
        <v>8064863.9299999997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495765.4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495765.4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1693000</f>
        <v>1693000</v>
      </c>
      <c r="F9" s="7"/>
      <c r="G9" s="19">
        <f>495765.4</f>
        <v>495765.4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106170.52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106170.52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511000</f>
        <v>511000</v>
      </c>
      <c r="F16" s="7"/>
      <c r="G16" s="19">
        <f>106170.52</f>
        <v>106170.52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957872.71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906792.88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906792.88</f>
        <v>906792.88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51079.83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51079.83</f>
        <v>51079.83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205219.44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189793.41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189793.41</f>
        <v>189793.41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15426.03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15426.03</f>
        <v>15426.03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41756201.57</v>
      </c>
      <c r="F47" s="28">
        <f>F48+F68+F91+F94+F114+F133+F151+F166+F171+F189+F204+F221+F236+F258</f>
        <v>0</v>
      </c>
      <c r="G47" s="28">
        <f>G48+G68+G91+G94+G114+G133+G151+G166+G171+G189+G204+G221+G236+G258+G147+G267</f>
        <v>4921760.4399999995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644585.81000000006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1533000</v>
      </c>
      <c r="F70" s="5">
        <f>F71+F72+F73+F74+F75+F76+F77+F78+F79</f>
        <v>0</v>
      </c>
      <c r="G70" s="1">
        <f>G71+G72+G73+G75+G76+G77</f>
        <v>500028.09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41859.65</f>
        <v>41859.65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1180.8+446.7</f>
        <v>1627.5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600000</v>
      </c>
      <c r="F75" s="5"/>
      <c r="G75" s="1">
        <f>189033.97</f>
        <v>189033.97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778000</v>
      </c>
      <c r="F76" s="5"/>
      <c r="G76" s="1">
        <f>264772.77</f>
        <v>264772.77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561000</v>
      </c>
      <c r="F81" s="5">
        <f>F82+F83</f>
        <v>0</v>
      </c>
      <c r="G81" s="1">
        <f>G82+G83</f>
        <v>144557.72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75000</f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486000</v>
      </c>
      <c r="F83" s="5">
        <f>F84+F85+F86+F87+F88+F89+F90</f>
        <v>0</v>
      </c>
      <c r="G83" s="1">
        <f>G84+G85+G86+G87+G88+G89+G90</f>
        <v>144557.72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296000</v>
      </c>
      <c r="F85" s="5"/>
      <c r="G85" s="1">
        <f>69603</f>
        <v>69603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74954.72</f>
        <v>74954.720000000001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0</f>
        <v>0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50000</v>
      </c>
      <c r="F136" s="5"/>
      <c r="G136" s="5"/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16130</v>
      </c>
      <c r="F147" s="5"/>
      <c r="G147" s="28">
        <f>G148</f>
        <v>0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16130</v>
      </c>
      <c r="F148" s="5"/>
      <c r="G148" s="5">
        <f>G149</f>
        <v>0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16130</v>
      </c>
      <c r="F149" s="5"/>
      <c r="G149" s="5">
        <f>G150</f>
        <v>0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12130+4000</f>
        <v>16130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13354971.57</v>
      </c>
      <c r="F151" s="7">
        <f>F153+F157</f>
        <v>0</v>
      </c>
      <c r="G151" s="7">
        <f>G153+G163</f>
        <v>1114978.05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13334971.57</v>
      </c>
      <c r="F153" s="5">
        <f>F154+F155+F156</f>
        <v>0</v>
      </c>
      <c r="G153" s="5">
        <f>G154+G155+G156</f>
        <v>1114978.05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13334971.57</f>
        <v>13334971.57</v>
      </c>
      <c r="F155" s="5"/>
      <c r="G155" s="5">
        <f>1114978.05</f>
        <v>1114978.05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/>
      <c r="F156" s="5"/>
      <c r="G156" s="5"/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47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47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47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47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47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47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47">
        <v>20000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47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650000</v>
      </c>
      <c r="F166" s="7">
        <f>F168</f>
        <v>0</v>
      </c>
      <c r="G166" s="7">
        <f>G168</f>
        <v>128709.64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650000</v>
      </c>
      <c r="F168" s="5">
        <f>F169+F170</f>
        <v>0</v>
      </c>
      <c r="G168" s="5">
        <f>G169+G170</f>
        <v>128709.64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650000</f>
        <v>650000</v>
      </c>
      <c r="F170" s="5"/>
      <c r="G170" s="5">
        <f>128709.64</f>
        <v>128709.64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51684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51684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215000</f>
        <v>215000</v>
      </c>
      <c r="F174" s="5"/>
      <c r="G174" s="5">
        <f>51684</f>
        <v>51684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19382000</v>
      </c>
      <c r="F189" s="7">
        <f>F191+F194</f>
        <v>0</v>
      </c>
      <c r="G189" s="7">
        <f>G191+G194</f>
        <v>671951.44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19132000</v>
      </c>
      <c r="F191" s="5">
        <f>F192+F193</f>
        <v>0</v>
      </c>
      <c r="G191" s="5">
        <f>G192+G193</f>
        <v>562500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6105000</f>
        <v>6105000</v>
      </c>
      <c r="F192" s="5"/>
      <c r="G192" s="5">
        <f>380000</f>
        <v>380000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234000+11513000+1280000</f>
        <v>13027000</v>
      </c>
      <c r="F193" s="5"/>
      <c r="G193" s="5">
        <f>182500</f>
        <v>182500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250000</v>
      </c>
      <c r="F194" s="5">
        <f>F195+F196</f>
        <v>0</v>
      </c>
      <c r="G194" s="5">
        <f>G195+G196</f>
        <v>109451.44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250000</v>
      </c>
      <c r="F196" s="5">
        <f>SUM(F197:F203)</f>
        <v>0</v>
      </c>
      <c r="G196" s="5">
        <f>SUM(G197:G203)</f>
        <v>109451.44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v>250000</v>
      </c>
      <c r="F201" s="5"/>
      <c r="G201" s="5">
        <f>109451.44</f>
        <v>109451.44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3438000</v>
      </c>
      <c r="F204" s="7">
        <f>F206+F211</f>
        <v>0</v>
      </c>
      <c r="G204" s="36">
        <f>G206+G211</f>
        <v>1027669.23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3238000</v>
      </c>
      <c r="F206" s="5">
        <f>F207+F208+F209+F210</f>
        <v>0</v>
      </c>
      <c r="G206" s="1">
        <f>G207+G208+G209+G210</f>
        <v>923878.23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50000</f>
        <v>50000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1995000+200000</f>
        <v>2195000</v>
      </c>
      <c r="F209" s="5"/>
      <c r="G209" s="1">
        <f>644320.63</f>
        <v>644320.63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983000</f>
        <v>983000</v>
      </c>
      <c r="F210" s="5"/>
      <c r="G210" s="1">
        <f>258500</f>
        <v>258500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200000</v>
      </c>
      <c r="F211" s="5">
        <f>F212+F213</f>
        <v>0</v>
      </c>
      <c r="G211" s="1">
        <f>G212+G213</f>
        <v>103791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150000</v>
      </c>
      <c r="F213" s="5">
        <f>SUM(F214:F220)</f>
        <v>0</v>
      </c>
      <c r="G213" s="1">
        <f>SUM(G214:G220)</f>
        <v>103791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0</v>
      </c>
      <c r="F215" s="5"/>
      <c r="G215" s="1">
        <v>0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6">
        <f>150000</f>
        <v>150000</v>
      </c>
      <c r="F218" s="5"/>
      <c r="G218" s="1">
        <f>103791</f>
        <v>103791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2430000</v>
      </c>
      <c r="F236" s="7">
        <f>F238+F247+F248</f>
        <v>0</v>
      </c>
      <c r="G236" s="36">
        <f>G238+G247+G248</f>
        <v>1277102.27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2230000</v>
      </c>
      <c r="F237" s="5"/>
      <c r="G237" s="1">
        <f>G238</f>
        <v>1199292.27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2230000</v>
      </c>
      <c r="F238" s="5">
        <f>F239+F240+F241+F242+F243+F244+F245+F246</f>
        <v>0</v>
      </c>
      <c r="G238" s="1">
        <f>G239+G240+G241+G242+G243+G244+G245+G246</f>
        <v>1199292.27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12514.99</f>
        <v>12514.99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787.2+297.8</f>
        <v>1085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1301000</v>
      </c>
      <c r="F242" s="5"/>
      <c r="G242" s="1">
        <f>843933.47</f>
        <v>843933.47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869000</v>
      </c>
      <c r="F243" s="5"/>
      <c r="G243" s="1">
        <f>339730.81+2028</f>
        <v>341758.81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200000</v>
      </c>
      <c r="F248" s="5">
        <f>F249+F250</f>
        <v>0</v>
      </c>
      <c r="G248" s="1">
        <f>G249+G250</f>
        <v>77810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70000</f>
        <v>70000</v>
      </c>
      <c r="F249" s="5"/>
      <c r="G249" s="1">
        <f>49575</f>
        <v>49575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28235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v>0</v>
      </c>
      <c r="F254" s="5"/>
      <c r="G254" s="1">
        <f>0</f>
        <v>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130000</f>
        <v>130000</v>
      </c>
      <c r="F255" s="5"/>
      <c r="G255" s="1">
        <f>28235</f>
        <v>28235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857018.64999999991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80630.84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80630.84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80630.84</f>
        <v>80630.84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1830874.6</v>
      </c>
      <c r="F275" s="5">
        <f>F281</f>
        <v>0</v>
      </c>
      <c r="G275" s="5">
        <f>G276</f>
        <v>545973.57999999996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545973.57999999996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1565000+265874.6</f>
        <v>1830874.6</v>
      </c>
      <c r="F277" s="5"/>
      <c r="G277" s="5">
        <f>545973.58</f>
        <v>545973.57999999996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1148000</v>
      </c>
      <c r="F278" s="5">
        <f>F284</f>
        <v>0</v>
      </c>
      <c r="G278" s="5">
        <f>G279</f>
        <v>230414.23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230414.23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1148000</f>
        <v>1148000</v>
      </c>
      <c r="F280" s="5"/>
      <c r="G280" s="5">
        <f>230414.23</f>
        <v>230414.23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72533.759999999995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72533.759999999995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72533.759999999995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72533.76</f>
        <v>72533.759999999995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20000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20000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20000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20000</f>
        <v>20000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400000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400000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400000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388</v>
      </c>
      <c r="C294" s="20" t="s">
        <v>389</v>
      </c>
      <c r="D294" s="22"/>
      <c r="E294" s="5">
        <v>400000</v>
      </c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4700000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1000000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1000000</f>
        <v>1000000</v>
      </c>
      <c r="F298" s="5"/>
      <c r="G298" s="5">
        <v>0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570000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565000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565000</f>
        <v>565000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52000</v>
      </c>
      <c r="F331" s="28">
        <f>F332+F336+F339</f>
        <v>0</v>
      </c>
      <c r="G331" s="28">
        <f>G332+G336+G339</f>
        <v>0.01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1000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1000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50000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50000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390</v>
      </c>
      <c r="C338" s="20" t="s">
        <v>151</v>
      </c>
      <c r="D338" s="22"/>
      <c r="E338" s="5">
        <v>50000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v>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32157976.170000002</v>
      </c>
      <c r="E347" s="4">
        <f>-[1]Sheet2!$E$6</f>
        <v>-4500000</v>
      </c>
      <c r="F347" s="4">
        <f>-[1]Sheet2!$F$6</f>
        <v>519874.6</v>
      </c>
      <c r="G347" s="4">
        <f>-[1]Sheet2!$G$6</f>
        <v>-2106943.62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2021-03-01T11:07:01Z</cp:lastPrinted>
  <dcterms:created xsi:type="dcterms:W3CDTF">2014-08-26T07:56:34Z</dcterms:created>
  <dcterms:modified xsi:type="dcterms:W3CDTF">2021-05-05T10:32:45Z</dcterms:modified>
</cp:coreProperties>
</file>