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E323" i="1"/>
  <c r="E325"/>
  <c r="G323"/>
  <c r="G325"/>
  <c r="G209"/>
  <c r="G174"/>
  <c r="G75"/>
  <c r="E155"/>
  <c r="G41"/>
  <c r="G16"/>
  <c r="G9"/>
  <c r="G28"/>
  <c r="E328"/>
  <c r="E208"/>
  <c r="E209"/>
  <c r="E153"/>
  <c r="E151" s="1"/>
  <c r="G285"/>
  <c r="G76"/>
  <c r="G255"/>
  <c r="G250"/>
  <c r="G242"/>
  <c r="G277"/>
  <c r="G274"/>
  <c r="G241"/>
  <c r="G208"/>
  <c r="G280"/>
  <c r="G73"/>
  <c r="G43"/>
  <c r="G31"/>
  <c r="G170"/>
  <c r="G88"/>
  <c r="G85"/>
  <c r="G243"/>
  <c r="G239"/>
  <c r="G71"/>
  <c r="G155"/>
  <c r="D347"/>
  <c r="E347"/>
  <c r="G347"/>
  <c r="F347"/>
  <c r="E264"/>
  <c r="E266"/>
  <c r="G284" l="1"/>
  <c r="E210"/>
  <c r="G192"/>
  <c r="G193"/>
  <c r="G195"/>
  <c r="G175"/>
  <c r="G290"/>
  <c r="E285"/>
  <c r="G328"/>
  <c r="G330"/>
  <c r="E330"/>
  <c r="E280"/>
  <c r="G249"/>
  <c r="G254"/>
  <c r="E255"/>
  <c r="E249"/>
  <c r="E243"/>
  <c r="E242"/>
  <c r="E241"/>
  <c r="G207"/>
  <c r="G210"/>
  <c r="G212"/>
  <c r="G218"/>
  <c r="E218"/>
  <c r="E212"/>
  <c r="E277"/>
  <c r="E276" s="1"/>
  <c r="E275" s="1"/>
  <c r="G316"/>
  <c r="G311"/>
  <c r="G301"/>
  <c r="E301"/>
  <c r="E195"/>
  <c r="E193"/>
  <c r="E192"/>
  <c r="E174"/>
  <c r="E175"/>
  <c r="E298"/>
  <c r="G150"/>
  <c r="E150"/>
  <c r="E274"/>
  <c r="D271"/>
  <c r="E279"/>
  <c r="E278" s="1"/>
  <c r="G279"/>
  <c r="G278" s="1"/>
  <c r="F279"/>
  <c r="D279"/>
  <c r="G276"/>
  <c r="G275" s="1"/>
  <c r="F276"/>
  <c r="D276"/>
  <c r="G273"/>
  <c r="F273"/>
  <c r="E273"/>
  <c r="D273"/>
  <c r="G272"/>
  <c r="E272"/>
  <c r="D297"/>
  <c r="D289"/>
  <c r="D287" s="1"/>
  <c r="G334"/>
  <c r="G335"/>
  <c r="F316"/>
  <c r="G346"/>
  <c r="G82"/>
  <c r="E88"/>
  <c r="E85"/>
  <c r="E82"/>
  <c r="G72"/>
  <c r="E76"/>
  <c r="E75"/>
  <c r="E73"/>
  <c r="E72"/>
  <c r="E71"/>
  <c r="E117"/>
  <c r="G117"/>
  <c r="G130"/>
  <c r="E31"/>
  <c r="E16"/>
  <c r="E9"/>
  <c r="E41"/>
  <c r="E28"/>
  <c r="E158"/>
  <c r="D316"/>
  <c r="E238" l="1"/>
  <c r="E237" s="1"/>
  <c r="E271"/>
  <c r="G271"/>
  <c r="G315"/>
  <c r="E83" l="1"/>
  <c r="E40" l="1"/>
  <c r="G83" l="1"/>
  <c r="G340" l="1"/>
  <c r="E340"/>
  <c r="G333" l="1"/>
  <c r="G329"/>
  <c r="G300"/>
  <c r="G125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194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E331" s="1"/>
  <c r="G70"/>
  <c r="G68" s="1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F268" l="1"/>
  <c r="F275"/>
  <c r="F271" s="1"/>
  <c r="D47"/>
  <c r="G47"/>
  <c r="G6" s="1"/>
  <c r="E68"/>
  <c r="F47"/>
  <c r="E326"/>
  <c r="E299"/>
  <c r="G286"/>
  <c r="E236"/>
  <c r="E114"/>
  <c r="E44"/>
  <c r="E47" l="1"/>
  <c r="E6" s="1"/>
</calcChain>
</file>

<file path=xl/sharedStrings.xml><?xml version="1.0" encoding="utf-8"?>
<sst xmlns="http://schemas.openxmlformats.org/spreadsheetml/2006/main" count="702" uniqueCount="390">
  <si>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</si>
  <si>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</si>
  <si>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</si>
  <si>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</si>
  <si>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</si>
  <si>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</si>
  <si>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</si>
  <si>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</si>
  <si>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</si>
  <si>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</si>
  <si>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</si>
  <si>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</si>
  <si>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</si>
  <si>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</si>
  <si>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</si>
  <si>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</si>
  <si>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</si>
  <si>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</si>
  <si>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</si>
  <si>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</si>
  <si>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</si>
  <si>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</si>
  <si>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</si>
  <si>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</si>
  <si>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</si>
  <si>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</si>
  <si>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</si>
  <si>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</si>
  <si>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</si>
  <si>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</si>
  <si>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</si>
  <si>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</si>
  <si>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</si>
  <si>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</si>
  <si>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</si>
  <si>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</si>
  <si>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</si>
  <si>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</si>
  <si>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</si>
  <si>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</si>
  <si>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</si>
  <si>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</si>
  <si>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</si>
  <si>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</si>
  <si>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</si>
  <si>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</si>
  <si>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</si>
  <si>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</si>
  <si>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</si>
  <si>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</si>
  <si>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</si>
  <si>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</si>
  <si>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</si>
  <si>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</si>
  <si>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</si>
  <si>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</si>
  <si>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</si>
  <si>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</si>
  <si>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</si>
  <si>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</si>
  <si>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</si>
  <si>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</si>
  <si>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</si>
  <si>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</si>
  <si>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</si>
  <si>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</si>
  <si>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</si>
  <si>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</si>
  <si>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</si>
  <si>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</si>
  <si>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</si>
  <si>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</si>
  <si>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</si>
  <si>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</si>
  <si>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</si>
  <si>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</si>
  <si>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</si>
  <si>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</si>
  <si>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</si>
  <si>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</si>
  <si>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</si>
  <si>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</si>
  <si>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</si>
  <si>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</si>
  <si>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</si>
  <si>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</si>
  <si>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</si>
  <si>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</si>
  <si>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</si>
  <si>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</si>
  <si>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</si>
  <si>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</si>
  <si>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</si>
  <si>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</si>
  <si>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</si>
  <si>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</si>
  <si>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</si>
  <si>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</si>
  <si>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</si>
  <si>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</si>
  <si>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</si>
  <si>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</si>
  <si>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</si>
  <si>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</si>
  <si>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</si>
  <si>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</si>
  <si>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</si>
  <si>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</si>
  <si>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</si>
  <si>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</si>
  <si>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</si>
  <si>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</si>
  <si>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</si>
  <si>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</si>
  <si>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</si>
  <si>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</si>
  <si>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</si>
  <si>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</si>
  <si>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</si>
  <si>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</si>
  <si>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</si>
  <si>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</si>
  <si>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</si>
  <si>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</si>
  <si>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</si>
  <si>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</si>
  <si>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</si>
  <si>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</si>
  <si>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</si>
  <si>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</si>
  <si>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</si>
  <si>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</si>
  <si>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</si>
  <si>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</si>
  <si>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</si>
  <si>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</si>
  <si>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</si>
  <si>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</si>
  <si>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</si>
  <si>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</si>
  <si>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</si>
  <si>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</si>
  <si>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</si>
  <si>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</si>
  <si>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</si>
  <si>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</si>
  <si>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</si>
  <si>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</si>
  <si>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</si>
  <si>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</si>
  <si>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</si>
  <si>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</si>
  <si>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</si>
  <si>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</si>
  <si>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</si>
  <si>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</si>
  <si>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</si>
  <si>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</si>
  <si>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</si>
  <si>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</si>
  <si>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</si>
  <si>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</si>
  <si>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</si>
  <si>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</si>
  <si>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</si>
  <si>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</si>
  <si>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</si>
  <si>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</si>
  <si>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</si>
  <si>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</si>
  <si>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</si>
  <si>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</si>
  <si>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</si>
  <si>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</si>
  <si>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</si>
  <si>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</si>
  <si>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</si>
  <si>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</si>
  <si>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</si>
  <si>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</si>
  <si>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</si>
  <si>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</si>
  <si>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</si>
  <si>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</si>
  <si>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</si>
  <si>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</si>
  <si>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</si>
  <si>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</si>
  <si>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</si>
  <si>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</si>
  <si>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</si>
  <si>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</si>
  <si>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</si>
  <si>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</si>
  <si>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</si>
  <si>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</si>
  <si>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</si>
  <si>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</si>
  <si>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</si>
  <si>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</si>
  <si>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</si>
  <si>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</si>
  <si>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</si>
  <si>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</si>
  <si>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</si>
  <si>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</si>
  <si>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</si>
  <si>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</si>
  <si>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</si>
  <si>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</si>
  <si>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</si>
  <si>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</si>
  <si>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</si>
  <si>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</si>
  <si>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</si>
  <si>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</si>
  <si>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</si>
  <si>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</si>
  <si>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</si>
  <si>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</si>
  <si>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</si>
  <si>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</si>
  <si>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</si>
  <si>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</si>
  <si>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</si>
  <si>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</si>
  <si>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</si>
  <si>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</si>
  <si>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</si>
  <si>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</si>
  <si>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</si>
  <si>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</si>
  <si>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</si>
  <si>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</si>
  <si>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</si>
  <si>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</si>
  <si>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</si>
  <si>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</si>
  <si>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</si>
  <si>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</si>
  <si>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</si>
  <si>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</si>
  <si>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</si>
  <si>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</si>
  <si>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</si>
  <si>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</si>
  <si>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</si>
  <si>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</si>
  <si>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</si>
  <si>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</si>
  <si>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</si>
  <si>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</si>
  <si>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</si>
  <si>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</si>
  <si>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</si>
  <si>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</si>
  <si>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</si>
  <si>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</si>
  <si>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</si>
  <si>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</si>
  <si>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</si>
  <si>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</si>
  <si>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</si>
  <si>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</si>
  <si>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</si>
  <si>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</si>
  <si>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</si>
  <si>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</si>
  <si>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</si>
  <si>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</si>
  <si>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</si>
  <si>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</si>
  <si>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</si>
  <si>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</si>
  <si>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</si>
  <si>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</si>
  <si>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</si>
  <si>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</si>
  <si>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</si>
  <si>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</si>
  <si>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</si>
  <si>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</si>
  <si>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</si>
  <si>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</si>
  <si>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</si>
  <si>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</si>
  <si>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</si>
  <si>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</si>
  <si>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</si>
  <si>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</si>
  <si>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</si>
  <si>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</si>
  <si>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</si>
  <si>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</si>
  <si>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</si>
  <si>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</si>
  <si>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</si>
  <si>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</si>
  <si>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</si>
  <si>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</si>
  <si>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</si>
  <si>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</si>
  <si>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</si>
  <si>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</si>
  <si>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</si>
  <si>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</si>
  <si>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</si>
  <si>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</si>
  <si>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</si>
  <si>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</si>
  <si>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</si>
  <si>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</si>
  <si>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</si>
  <si>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</si>
  <si>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</si>
  <si>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</si>
  <si>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</si>
  <si>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</si>
  <si>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</si>
  <si>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</si>
  <si>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</si>
  <si>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</si>
  <si>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</si>
  <si>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</si>
  <si>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</si>
  <si>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</si>
  <si>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</si>
  <si>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</si>
  <si>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</si>
  <si>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</si>
  <si>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</si>
  <si>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</si>
  <si>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</si>
  <si>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</si>
  <si>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</si>
  <si>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</si>
  <si>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</si>
  <si>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</si>
  <si>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</si>
  <si>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</si>
  <si>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</si>
  <si>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</si>
  <si>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</si>
  <si>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</si>
  <si>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</si>
  <si>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</si>
  <si>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</si>
  <si>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</si>
  <si>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</si>
  <si>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</si>
  <si>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</si>
  <si>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</si>
  <si>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</si>
  <si>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</si>
  <si>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</si>
  <si>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</si>
  <si>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</si>
  <si>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</si>
  <si>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</si>
  <si>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</si>
  <si>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</si>
  <si>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</si>
  <si>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</si>
  <si>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</si>
  <si>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</si>
  <si>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</si>
  <si>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</si>
  <si>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</si>
  <si>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</si>
  <si>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</si>
  <si>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</si>
  <si>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</si>
  <si>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</si>
  <si>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</si>
  <si>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</si>
  <si>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</si>
  <si>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</si>
  <si>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 xml:space="preserve">                                                                                            на 01.03.2021 г.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</si>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</sst>
</file>

<file path=xl/styles.xml><?xml version="1.0" encoding="utf-8"?>
<styleSheet xmlns="http://schemas.openxmlformats.org/spreadsheetml/2006/main">
  <numFmts count="1">
    <numFmt numFmtId="164" formatCode="_*#,##0.00"/>
  </numFmts>
  <fonts count="12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  <font>
      <sz val="9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1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-11090004.6</v>
          </cell>
          <cell r="E6">
            <v>0</v>
          </cell>
          <cell r="F6">
            <v>-139500</v>
          </cell>
          <cell r="G6">
            <v>-261078.94000000041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topLeftCell="A315" workbookViewId="0">
      <selection activeCell="F325" sqref="F325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8" t="s">
        <v>101</v>
      </c>
      <c r="B1" s="48"/>
      <c r="C1" s="48"/>
      <c r="D1" s="48"/>
      <c r="E1" s="48"/>
      <c r="F1" s="48"/>
      <c r="G1" s="48"/>
    </row>
    <row r="2" spans="1:7">
      <c r="A2" s="9"/>
      <c r="B2" s="10"/>
      <c r="C2" s="53" t="s">
        <v>167</v>
      </c>
      <c r="D2" s="53"/>
      <c r="E2" s="53"/>
    </row>
    <row r="3" spans="1:7">
      <c r="A3" s="49" t="s">
        <v>289</v>
      </c>
      <c r="B3" s="49"/>
      <c r="C3" s="49"/>
      <c r="D3" s="49"/>
      <c r="E3" s="50"/>
      <c r="F3" s="50"/>
      <c r="G3" s="50"/>
    </row>
    <row r="4" spans="1:7">
      <c r="A4" s="51" t="s">
        <v>377</v>
      </c>
      <c r="B4" s="51"/>
      <c r="C4" s="51"/>
      <c r="D4" s="51"/>
      <c r="E4" s="52"/>
      <c r="F4" s="52"/>
      <c r="G4" s="52"/>
    </row>
    <row r="5" spans="1:7" ht="58.5" customHeight="1">
      <c r="A5" s="11" t="s">
        <v>180</v>
      </c>
      <c r="B5" s="11" t="s">
        <v>175</v>
      </c>
      <c r="C5" s="12" t="s">
        <v>90</v>
      </c>
      <c r="D5" s="11" t="s">
        <v>176</v>
      </c>
      <c r="E5" s="11" t="s">
        <v>177</v>
      </c>
      <c r="F5" s="11" t="s">
        <v>179</v>
      </c>
      <c r="G5" s="11" t="s">
        <v>178</v>
      </c>
    </row>
    <row r="6" spans="1:7" s="16" customFormat="1" ht="15.75" customHeight="1">
      <c r="A6" s="13">
        <v>200</v>
      </c>
      <c r="B6" s="14" t="s">
        <v>145</v>
      </c>
      <c r="C6" s="14" t="s">
        <v>158</v>
      </c>
      <c r="D6" s="15">
        <f>D307+D312</f>
        <v>0</v>
      </c>
      <c r="E6" s="7">
        <f>E7+E14+E19+E35+E47+E281+E286+E291+E295+E312+E317+E321+E326+E331+E44+E32+E307+E343+E271</f>
        <v>32142504.600000001</v>
      </c>
      <c r="F6" s="7">
        <f>F307+F312</f>
        <v>0</v>
      </c>
      <c r="G6" s="7">
        <f>G7+G14+G19+G35+G47+G281+G286+G295+G307+G321+G326+G343+G331+G312+G271</f>
        <v>2147078.2999999998</v>
      </c>
    </row>
    <row r="7" spans="1:7" s="16" customFormat="1" ht="15.75" customHeight="1">
      <c r="A7" s="13">
        <v>200</v>
      </c>
      <c r="B7" s="14" t="s">
        <v>181</v>
      </c>
      <c r="C7" s="14" t="s">
        <v>182</v>
      </c>
      <c r="D7" s="15">
        <f>D8+D11</f>
        <v>0</v>
      </c>
      <c r="E7" s="7">
        <f>E8+E11</f>
        <v>1693000</v>
      </c>
      <c r="F7" s="7">
        <f>F8+F11</f>
        <v>0</v>
      </c>
      <c r="G7" s="7">
        <f>G8+G11</f>
        <v>138871</v>
      </c>
    </row>
    <row r="8" spans="1:7" s="16" customFormat="1" ht="15.75" customHeight="1">
      <c r="A8" s="17">
        <v>200</v>
      </c>
      <c r="B8" s="18" t="s">
        <v>151</v>
      </c>
      <c r="C8" s="18" t="s">
        <v>149</v>
      </c>
      <c r="D8" s="15">
        <f>D9+D10</f>
        <v>0</v>
      </c>
      <c r="E8" s="19">
        <f>E9+E10</f>
        <v>1693000</v>
      </c>
      <c r="F8" s="7">
        <f>F9+F10</f>
        <v>0</v>
      </c>
      <c r="G8" s="19">
        <f>G9+G10</f>
        <v>138871</v>
      </c>
    </row>
    <row r="9" spans="1:7" s="16" customFormat="1" ht="15.75" customHeight="1">
      <c r="A9" s="17">
        <v>200</v>
      </c>
      <c r="B9" s="20" t="s">
        <v>48</v>
      </c>
      <c r="C9" s="20" t="s">
        <v>22</v>
      </c>
      <c r="D9" s="15"/>
      <c r="E9" s="19">
        <f>1693000</f>
        <v>1693000</v>
      </c>
      <c r="F9" s="7"/>
      <c r="G9" s="19">
        <f>18000+88019+14852+18000</f>
        <v>138871</v>
      </c>
    </row>
    <row r="10" spans="1:7" s="16" customFormat="1" ht="15.75" customHeight="1">
      <c r="A10" s="17">
        <v>200</v>
      </c>
      <c r="B10" s="20" t="s">
        <v>223</v>
      </c>
      <c r="C10" s="20" t="s">
        <v>222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29</v>
      </c>
      <c r="C11" s="18" t="s">
        <v>124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183</v>
      </c>
      <c r="C12" s="20" t="s">
        <v>22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221</v>
      </c>
      <c r="C13" s="20" t="s">
        <v>222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184</v>
      </c>
      <c r="C14" s="21" t="s">
        <v>186</v>
      </c>
      <c r="D14" s="15">
        <f>D15+D17</f>
        <v>0</v>
      </c>
      <c r="E14" s="7">
        <f>E15+E17</f>
        <v>511000</v>
      </c>
      <c r="F14" s="7">
        <f>F15+F17</f>
        <v>0</v>
      </c>
      <c r="G14" s="7">
        <f>G15+G17</f>
        <v>34636.99</v>
      </c>
    </row>
    <row r="15" spans="1:7" s="16" customFormat="1" ht="15.75" customHeight="1">
      <c r="A15" s="17">
        <v>200</v>
      </c>
      <c r="B15" s="18" t="s">
        <v>151</v>
      </c>
      <c r="C15" s="18" t="s">
        <v>149</v>
      </c>
      <c r="D15" s="15">
        <f>D16</f>
        <v>0</v>
      </c>
      <c r="E15" s="19">
        <f>E16</f>
        <v>511000</v>
      </c>
      <c r="F15" s="7">
        <f>F16</f>
        <v>0</v>
      </c>
      <c r="G15" s="19">
        <f>G16</f>
        <v>34636.99</v>
      </c>
    </row>
    <row r="16" spans="1:7" s="16" customFormat="1" ht="15.75" customHeight="1">
      <c r="A16" s="17">
        <v>200</v>
      </c>
      <c r="B16" s="20" t="s">
        <v>75</v>
      </c>
      <c r="C16" s="20" t="s">
        <v>22</v>
      </c>
      <c r="D16" s="15"/>
      <c r="E16" s="19">
        <f>511000</f>
        <v>511000</v>
      </c>
      <c r="F16" s="7"/>
      <c r="G16" s="19">
        <f>34636.99</f>
        <v>34636.99</v>
      </c>
    </row>
    <row r="17" spans="1:7" s="16" customFormat="1" ht="15.75" customHeight="1">
      <c r="A17" s="17">
        <v>200</v>
      </c>
      <c r="B17" s="18" t="s">
        <v>29</v>
      </c>
      <c r="C17" s="18" t="s">
        <v>124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185</v>
      </c>
      <c r="C18" s="20" t="s">
        <v>22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187</v>
      </c>
      <c r="C19" s="21" t="s">
        <v>188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307103.64999999997</v>
      </c>
    </row>
    <row r="20" spans="1:7" s="16" customFormat="1" ht="37.5" hidden="1" customHeight="1">
      <c r="A20" s="17">
        <v>200</v>
      </c>
      <c r="B20" s="18" t="s">
        <v>169</v>
      </c>
      <c r="C20" s="18" t="s">
        <v>168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170</v>
      </c>
      <c r="C21" s="20" t="s">
        <v>9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171</v>
      </c>
      <c r="C22" s="20" t="s">
        <v>128</v>
      </c>
      <c r="D22" s="22"/>
      <c r="E22" s="5"/>
      <c r="F22" s="5"/>
      <c r="G22" s="5"/>
    </row>
    <row r="23" spans="1:7" hidden="1">
      <c r="A23" s="17">
        <v>200</v>
      </c>
      <c r="B23" s="20" t="s">
        <v>172</v>
      </c>
      <c r="C23" s="20" t="s">
        <v>22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98</v>
      </c>
      <c r="C24" s="18" t="s">
        <v>112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14</v>
      </c>
      <c r="C25" s="20" t="s">
        <v>22</v>
      </c>
      <c r="D25" s="22"/>
      <c r="E25" s="5"/>
      <c r="F25" s="5"/>
      <c r="G25" s="5"/>
    </row>
    <row r="26" spans="1:7" ht="15" customHeight="1">
      <c r="A26" s="17"/>
      <c r="B26" s="20" t="s">
        <v>224</v>
      </c>
      <c r="C26" s="20" t="s">
        <v>222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27</v>
      </c>
      <c r="C27" s="18" t="s">
        <v>34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294277.23</v>
      </c>
    </row>
    <row r="28" spans="1:7">
      <c r="A28" s="17">
        <v>200</v>
      </c>
      <c r="B28" s="20" t="s">
        <v>86</v>
      </c>
      <c r="C28" s="20" t="s">
        <v>22</v>
      </c>
      <c r="D28" s="22"/>
      <c r="E28" s="5">
        <f>2271000+713000</f>
        <v>2984000</v>
      </c>
      <c r="F28" s="5"/>
      <c r="G28" s="5">
        <f>56000+38341.92+49771.43+32492.76+13050+27689.96+7300+9800+46000+13831.16</f>
        <v>294277.23</v>
      </c>
    </row>
    <row r="29" spans="1:7">
      <c r="A29" s="17">
        <v>200</v>
      </c>
      <c r="B29" s="20" t="s">
        <v>225</v>
      </c>
      <c r="C29" s="20" t="s">
        <v>222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148</v>
      </c>
      <c r="C30" s="18" t="s">
        <v>64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12826.42</v>
      </c>
    </row>
    <row r="31" spans="1:7">
      <c r="A31" s="17">
        <v>200</v>
      </c>
      <c r="B31" s="20" t="s">
        <v>57</v>
      </c>
      <c r="C31" s="20" t="s">
        <v>22</v>
      </c>
      <c r="D31" s="22"/>
      <c r="E31" s="5">
        <f>153900</f>
        <v>153900</v>
      </c>
      <c r="F31" s="5"/>
      <c r="G31" s="5">
        <f>12826.42</f>
        <v>12826.42</v>
      </c>
    </row>
    <row r="32" spans="1:7" ht="34.5">
      <c r="A32" s="13">
        <v>200</v>
      </c>
      <c r="B32" s="21" t="s">
        <v>350</v>
      </c>
      <c r="C32" s="24" t="s">
        <v>352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27</v>
      </c>
      <c r="C33" s="25" t="s">
        <v>34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351</v>
      </c>
      <c r="C34" s="26" t="s">
        <v>353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189</v>
      </c>
      <c r="C35" s="21" t="s">
        <v>190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65571.010000000009</v>
      </c>
    </row>
    <row r="36" spans="1:7" ht="38.25" hidden="1" customHeight="1">
      <c r="A36" s="17">
        <v>200</v>
      </c>
      <c r="B36" s="18" t="s">
        <v>169</v>
      </c>
      <c r="C36" s="18" t="s">
        <v>168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173</v>
      </c>
      <c r="C37" s="20" t="s">
        <v>12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98</v>
      </c>
      <c r="C38" s="18" t="s">
        <v>112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25</v>
      </c>
      <c r="C39" s="20" t="s">
        <v>12</v>
      </c>
      <c r="D39" s="22"/>
      <c r="E39" s="5"/>
      <c r="F39" s="5"/>
      <c r="G39" s="5"/>
    </row>
    <row r="40" spans="1:7" ht="57">
      <c r="A40" s="17">
        <v>200</v>
      </c>
      <c r="B40" s="18" t="s">
        <v>27</v>
      </c>
      <c r="C40" s="18" t="s">
        <v>34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61697.450000000004</v>
      </c>
    </row>
    <row r="41" spans="1:7">
      <c r="A41" s="17">
        <v>200</v>
      </c>
      <c r="B41" s="20" t="s">
        <v>96</v>
      </c>
      <c r="C41" s="20" t="s">
        <v>12</v>
      </c>
      <c r="D41" s="22"/>
      <c r="E41" s="5">
        <f>685000+216000</f>
        <v>901000</v>
      </c>
      <c r="F41" s="5"/>
      <c r="G41" s="5">
        <f>20359.4+24660.4+16677.65</f>
        <v>61697.450000000004</v>
      </c>
    </row>
    <row r="42" spans="1:7" ht="23.25">
      <c r="A42" s="17">
        <v>200</v>
      </c>
      <c r="B42" s="18" t="s">
        <v>148</v>
      </c>
      <c r="C42" s="18" t="s">
        <v>64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3873.56</v>
      </c>
    </row>
    <row r="43" spans="1:7">
      <c r="A43" s="17">
        <v>200</v>
      </c>
      <c r="B43" s="20" t="s">
        <v>71</v>
      </c>
      <c r="C43" s="20" t="s">
        <v>12</v>
      </c>
      <c r="D43" s="22"/>
      <c r="E43" s="5">
        <v>46500</v>
      </c>
      <c r="F43" s="5"/>
      <c r="G43" s="5">
        <f>3873.56</f>
        <v>3873.56</v>
      </c>
    </row>
    <row r="44" spans="1:7" ht="45.75">
      <c r="A44" s="29"/>
      <c r="B44" s="21" t="s">
        <v>344</v>
      </c>
      <c r="C44" s="24" t="s">
        <v>345</v>
      </c>
      <c r="D44" s="30"/>
      <c r="E44" s="30">
        <f>E45</f>
        <v>0</v>
      </c>
      <c r="F44" s="31"/>
      <c r="G44" s="30" t="s">
        <v>114</v>
      </c>
    </row>
    <row r="45" spans="1:7">
      <c r="A45" s="13"/>
      <c r="B45" s="14" t="s">
        <v>346</v>
      </c>
      <c r="C45" s="14" t="s">
        <v>149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347</v>
      </c>
      <c r="C46" s="20" t="s">
        <v>102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191</v>
      </c>
      <c r="C47" s="21" t="s">
        <v>192</v>
      </c>
      <c r="D47" s="27">
        <f>D48+D68+D91+D94+D114+D133+D151+D166+D171+D189+D204+D221+D236+D258</f>
        <v>0</v>
      </c>
      <c r="E47" s="28">
        <f>E68+E91+E94+E114+E133+E147+E151+E166+E171+E189+E204+E221+E236+E258+E267</f>
        <v>19154230</v>
      </c>
      <c r="F47" s="28">
        <f>F48+F68+F91+F94+F114+F133+F151+F166+F171+F189+F204+F221+F236+F258</f>
        <v>0</v>
      </c>
      <c r="G47" s="28">
        <f>G48+G68+G91+G94+G114+G133+G151+G166+G171+G189+G204+G221+G236+G258+G147+G267</f>
        <v>971244.5</v>
      </c>
    </row>
    <row r="48" spans="1:7" s="16" customFormat="1" ht="55.5" customHeight="1">
      <c r="A48" s="13">
        <v>200</v>
      </c>
      <c r="B48" s="14" t="s">
        <v>98</v>
      </c>
      <c r="C48" s="14" t="s">
        <v>112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132</v>
      </c>
      <c r="C49" s="20" t="s">
        <v>9</v>
      </c>
      <c r="D49" s="22"/>
      <c r="E49" s="5"/>
      <c r="F49" s="5"/>
      <c r="G49" s="5"/>
    </row>
    <row r="50" spans="1:7">
      <c r="A50" s="17">
        <v>200</v>
      </c>
      <c r="B50" s="20" t="s">
        <v>43</v>
      </c>
      <c r="C50" s="20" t="s">
        <v>33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143</v>
      </c>
      <c r="C51" s="20" t="s">
        <v>93</v>
      </c>
      <c r="D51" s="22"/>
      <c r="E51" s="5"/>
      <c r="F51" s="5"/>
      <c r="G51" s="5"/>
    </row>
    <row r="52" spans="1:7">
      <c r="A52" s="17">
        <v>200</v>
      </c>
      <c r="B52" s="20" t="s">
        <v>193</v>
      </c>
      <c r="C52" s="20" t="s">
        <v>138</v>
      </c>
      <c r="D52" s="22"/>
      <c r="E52" s="5"/>
      <c r="F52" s="5"/>
      <c r="G52" s="5"/>
    </row>
    <row r="53" spans="1:7">
      <c r="A53" s="17">
        <v>200</v>
      </c>
      <c r="B53" s="20" t="s">
        <v>194</v>
      </c>
      <c r="C53" s="20" t="s">
        <v>102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77</v>
      </c>
      <c r="C54" s="20" t="s">
        <v>109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226</v>
      </c>
      <c r="C55" s="20" t="s">
        <v>227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228</v>
      </c>
      <c r="C56" s="20" t="s">
        <v>229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230</v>
      </c>
      <c r="C57" s="20" t="s">
        <v>231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195</v>
      </c>
      <c r="C58" s="20" t="s">
        <v>152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166</v>
      </c>
      <c r="C59" s="20" t="s">
        <v>126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121</v>
      </c>
      <c r="C60" s="20" t="s">
        <v>150</v>
      </c>
      <c r="D60" s="22"/>
      <c r="E60" s="5"/>
      <c r="F60" s="5"/>
      <c r="G60" s="5"/>
    </row>
    <row r="61" spans="1:7" ht="23.25">
      <c r="A61" s="17">
        <v>200</v>
      </c>
      <c r="B61" s="20" t="s">
        <v>162</v>
      </c>
      <c r="C61" s="20" t="s">
        <v>110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238</v>
      </c>
      <c r="C62" s="20" t="s">
        <v>244</v>
      </c>
      <c r="D62" s="22"/>
      <c r="E62" s="5"/>
      <c r="F62" s="5"/>
      <c r="G62" s="5"/>
    </row>
    <row r="63" spans="1:7" ht="23.25">
      <c r="A63" s="17">
        <v>200</v>
      </c>
      <c r="B63" s="20" t="s">
        <v>239</v>
      </c>
      <c r="C63" s="20" t="s">
        <v>245</v>
      </c>
      <c r="D63" s="22"/>
      <c r="E63" s="5"/>
      <c r="F63" s="5"/>
      <c r="G63" s="5"/>
    </row>
    <row r="64" spans="1:7" ht="23.25">
      <c r="A64" s="17">
        <v>200</v>
      </c>
      <c r="B64" s="20" t="s">
        <v>240</v>
      </c>
      <c r="C64" s="20" t="s">
        <v>246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241</v>
      </c>
      <c r="C65" s="20" t="s">
        <v>247</v>
      </c>
      <c r="D65" s="22"/>
      <c r="E65" s="5"/>
      <c r="F65" s="5"/>
      <c r="G65" s="5"/>
    </row>
    <row r="66" spans="1:7" ht="23.25">
      <c r="A66" s="17">
        <v>200</v>
      </c>
      <c r="B66" s="20" t="s">
        <v>243</v>
      </c>
      <c r="C66" s="20" t="s">
        <v>248</v>
      </c>
      <c r="D66" s="22"/>
      <c r="E66" s="5"/>
      <c r="F66" s="5"/>
      <c r="G66" s="5"/>
    </row>
    <row r="67" spans="1:7" ht="23.25">
      <c r="A67" s="17">
        <v>200</v>
      </c>
      <c r="B67" s="20" t="s">
        <v>242</v>
      </c>
      <c r="C67" s="20" t="s">
        <v>249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27</v>
      </c>
      <c r="C68" s="14" t="s">
        <v>34</v>
      </c>
      <c r="D68" s="15">
        <f>D70+D81</f>
        <v>0</v>
      </c>
      <c r="E68" s="7">
        <f>E70+E81+E80</f>
        <v>1669000</v>
      </c>
      <c r="F68" s="7"/>
      <c r="G68" s="36">
        <f>G70+G80+G81</f>
        <v>354798.11</v>
      </c>
    </row>
    <row r="69" spans="1:7" hidden="1">
      <c r="A69" s="17">
        <v>200</v>
      </c>
      <c r="B69" s="20" t="s">
        <v>56</v>
      </c>
      <c r="C69" s="20" t="s">
        <v>9</v>
      </c>
      <c r="D69" s="22"/>
      <c r="E69" s="5"/>
      <c r="F69" s="5"/>
      <c r="G69" s="1"/>
    </row>
    <row r="70" spans="1:7">
      <c r="A70" s="17">
        <v>200</v>
      </c>
      <c r="B70" s="20" t="s">
        <v>141</v>
      </c>
      <c r="C70" s="20" t="s">
        <v>33</v>
      </c>
      <c r="D70" s="22">
        <f>D71+D72+D73+D74+D75+D76+D77+D78+D79</f>
        <v>0</v>
      </c>
      <c r="E70" s="5">
        <f>E71+E72+E73+E74+E75+E76+E77+E78+E79</f>
        <v>1079000</v>
      </c>
      <c r="F70" s="5">
        <f>F71+F72+F73+F74+F75+F76+F77+F78+F79</f>
        <v>0</v>
      </c>
      <c r="G70" s="1">
        <f>G71+G72+G73+G75+G76</f>
        <v>297086.81</v>
      </c>
    </row>
    <row r="71" spans="1:7">
      <c r="A71" s="17">
        <v>200</v>
      </c>
      <c r="B71" s="20" t="s">
        <v>45</v>
      </c>
      <c r="C71" s="20" t="s">
        <v>93</v>
      </c>
      <c r="D71" s="22"/>
      <c r="E71" s="5">
        <f>135000</f>
        <v>135000</v>
      </c>
      <c r="F71" s="5"/>
      <c r="G71" s="1">
        <f>20129.23</f>
        <v>20129.23</v>
      </c>
    </row>
    <row r="72" spans="1:7">
      <c r="A72" s="17">
        <v>200</v>
      </c>
      <c r="B72" s="20" t="s">
        <v>159</v>
      </c>
      <c r="C72" s="20" t="s">
        <v>68</v>
      </c>
      <c r="D72" s="22"/>
      <c r="E72" s="6">
        <f>3000</f>
        <v>3000</v>
      </c>
      <c r="F72" s="5"/>
      <c r="G72" s="1">
        <f>0</f>
        <v>0</v>
      </c>
    </row>
    <row r="73" spans="1:7">
      <c r="A73" s="17">
        <v>200</v>
      </c>
      <c r="B73" s="20" t="s">
        <v>59</v>
      </c>
      <c r="C73" s="20" t="s">
        <v>138</v>
      </c>
      <c r="D73" s="22"/>
      <c r="E73" s="6">
        <f>9000</f>
        <v>9000</v>
      </c>
      <c r="F73" s="5"/>
      <c r="G73" s="1">
        <f>1180.8+446.7</f>
        <v>1627.5</v>
      </c>
    </row>
    <row r="74" spans="1:7" ht="23.25">
      <c r="A74" s="17">
        <v>200</v>
      </c>
      <c r="B74" s="20" t="s">
        <v>123</v>
      </c>
      <c r="C74" s="20" t="s">
        <v>83</v>
      </c>
      <c r="D74" s="22"/>
      <c r="E74" s="5"/>
      <c r="F74" s="5"/>
      <c r="G74" s="1"/>
    </row>
    <row r="75" spans="1:7">
      <c r="A75" s="17">
        <v>200</v>
      </c>
      <c r="B75" s="20" t="s">
        <v>51</v>
      </c>
      <c r="C75" s="20" t="s">
        <v>102</v>
      </c>
      <c r="D75" s="22"/>
      <c r="E75" s="6">
        <f>446000</f>
        <v>446000</v>
      </c>
      <c r="F75" s="5"/>
      <c r="G75" s="1">
        <f>6000+100581.6+2766.08+6400+4854.73+43106.4</f>
        <v>163708.81</v>
      </c>
    </row>
    <row r="76" spans="1:7">
      <c r="A76" s="17">
        <v>200</v>
      </c>
      <c r="B76" s="20" t="s">
        <v>153</v>
      </c>
      <c r="C76" s="20" t="s">
        <v>109</v>
      </c>
      <c r="D76" s="22"/>
      <c r="E76" s="6">
        <f>478000</f>
        <v>478000</v>
      </c>
      <c r="F76" s="5"/>
      <c r="G76" s="1">
        <f>4150+46762+21554.26+1000+1100+29836+2850+4369.01</f>
        <v>111621.26999999999</v>
      </c>
    </row>
    <row r="77" spans="1:7">
      <c r="A77" s="17">
        <v>200</v>
      </c>
      <c r="B77" s="20" t="s">
        <v>232</v>
      </c>
      <c r="C77" s="20" t="s">
        <v>227</v>
      </c>
      <c r="D77" s="22"/>
      <c r="E77" s="5">
        <v>8000</v>
      </c>
      <c r="F77" s="5"/>
      <c r="G77" s="1" t="s">
        <v>365</v>
      </c>
    </row>
    <row r="78" spans="1:7" ht="23.25">
      <c r="A78" s="17">
        <v>200</v>
      </c>
      <c r="B78" s="20" t="s">
        <v>233</v>
      </c>
      <c r="C78" s="20" t="s">
        <v>229</v>
      </c>
      <c r="D78" s="22"/>
      <c r="E78" s="5"/>
      <c r="F78" s="5"/>
      <c r="G78" s="1"/>
    </row>
    <row r="79" spans="1:7" ht="34.5">
      <c r="A79" s="17">
        <v>200</v>
      </c>
      <c r="B79" s="20" t="s">
        <v>234</v>
      </c>
      <c r="C79" s="20" t="s">
        <v>231</v>
      </c>
      <c r="D79" s="22"/>
      <c r="E79" s="5"/>
      <c r="F79" s="5"/>
      <c r="G79" s="1"/>
    </row>
    <row r="80" spans="1:7">
      <c r="A80" s="17">
        <v>200</v>
      </c>
      <c r="B80" s="20" t="s">
        <v>287</v>
      </c>
      <c r="C80" s="20" t="s">
        <v>152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67</v>
      </c>
      <c r="C81" s="20" t="s">
        <v>126</v>
      </c>
      <c r="D81" s="22">
        <f>D82+D83</f>
        <v>0</v>
      </c>
      <c r="E81" s="5">
        <f>E82+E83</f>
        <v>590000</v>
      </c>
      <c r="F81" s="5">
        <f>F82+F83</f>
        <v>0</v>
      </c>
      <c r="G81" s="1">
        <f>G82+G83</f>
        <v>57711.3</v>
      </c>
    </row>
    <row r="82" spans="1:7">
      <c r="A82" s="17">
        <v>200</v>
      </c>
      <c r="B82" s="20" t="s">
        <v>20</v>
      </c>
      <c r="C82" s="20" t="s">
        <v>150</v>
      </c>
      <c r="D82" s="22"/>
      <c r="E82" s="5">
        <f>75000</f>
        <v>75000</v>
      </c>
      <c r="F82" s="5"/>
      <c r="G82" s="1">
        <f>0</f>
        <v>0</v>
      </c>
    </row>
    <row r="83" spans="1:7" ht="23.25">
      <c r="A83" s="17">
        <v>200</v>
      </c>
      <c r="B83" s="20" t="s">
        <v>63</v>
      </c>
      <c r="C83" s="20" t="s">
        <v>110</v>
      </c>
      <c r="D83" s="22">
        <f>D84+D85+D86+D87+D88+D89+D90</f>
        <v>0</v>
      </c>
      <c r="E83" s="5">
        <f>E84+E85+E86+E87+E88+E89+E90</f>
        <v>515000</v>
      </c>
      <c r="F83" s="5">
        <f>F84+F85+F86+F87+F88+F89+F90</f>
        <v>0</v>
      </c>
      <c r="G83" s="1">
        <f>G84+G85+G86+G87+G88+G89+G90</f>
        <v>57711.3</v>
      </c>
    </row>
    <row r="84" spans="1:7">
      <c r="A84" s="17">
        <v>200</v>
      </c>
      <c r="B84" s="20" t="s">
        <v>250</v>
      </c>
      <c r="C84" s="20" t="s">
        <v>244</v>
      </c>
      <c r="D84" s="22"/>
      <c r="E84" s="5"/>
      <c r="F84" s="5"/>
      <c r="G84" s="1"/>
    </row>
    <row r="85" spans="1:7" ht="23.25">
      <c r="A85" s="17">
        <v>200</v>
      </c>
      <c r="B85" s="20" t="s">
        <v>251</v>
      </c>
      <c r="C85" s="20" t="s">
        <v>245</v>
      </c>
      <c r="D85" s="22"/>
      <c r="E85" s="5">
        <f>310000</f>
        <v>310000</v>
      </c>
      <c r="F85" s="5"/>
      <c r="G85" s="1">
        <f>8800+19814.5</f>
        <v>28614.5</v>
      </c>
    </row>
    <row r="86" spans="1:7" ht="23.25">
      <c r="A86" s="17">
        <v>200</v>
      </c>
      <c r="B86" s="20" t="s">
        <v>252</v>
      </c>
      <c r="C86" s="20" t="s">
        <v>246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253</v>
      </c>
      <c r="C87" s="20" t="s">
        <v>247</v>
      </c>
      <c r="D87" s="22"/>
      <c r="E87" s="5"/>
      <c r="F87" s="5"/>
      <c r="G87" s="1"/>
    </row>
    <row r="88" spans="1:7" ht="23.25">
      <c r="A88" s="17">
        <v>200</v>
      </c>
      <c r="B88" s="20" t="s">
        <v>254</v>
      </c>
      <c r="C88" s="20" t="s">
        <v>248</v>
      </c>
      <c r="D88" s="22"/>
      <c r="E88" s="6">
        <f>205000</f>
        <v>205000</v>
      </c>
      <c r="F88" s="5"/>
      <c r="G88" s="1">
        <f>1050+560+9229.83+1363+5940+1740.56+9213.41</f>
        <v>29096.800000000003</v>
      </c>
    </row>
    <row r="89" spans="1:7" ht="23.25">
      <c r="A89" s="17">
        <v>200</v>
      </c>
      <c r="B89" s="20" t="s">
        <v>255</v>
      </c>
      <c r="C89" s="20" t="s">
        <v>249</v>
      </c>
      <c r="D89" s="22"/>
      <c r="E89" s="5"/>
      <c r="F89" s="5"/>
      <c r="G89" s="1"/>
    </row>
    <row r="90" spans="1:7" ht="34.5">
      <c r="A90" s="17">
        <v>200</v>
      </c>
      <c r="B90" s="20" t="s">
        <v>281</v>
      </c>
      <c r="C90" s="20" t="s">
        <v>282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165</v>
      </c>
      <c r="C91" s="14" t="s">
        <v>82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89</v>
      </c>
      <c r="C92" s="20" t="s">
        <v>9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367</v>
      </c>
      <c r="C93" s="20" t="s">
        <v>109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29</v>
      </c>
      <c r="C94" s="14" t="s">
        <v>124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50</v>
      </c>
      <c r="C95" s="20" t="s">
        <v>9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196</v>
      </c>
      <c r="C96" s="20" t="s">
        <v>33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197</v>
      </c>
      <c r="C97" s="20" t="s">
        <v>93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198</v>
      </c>
      <c r="C98" s="20" t="s">
        <v>68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199</v>
      </c>
      <c r="C99" s="20" t="s">
        <v>138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200</v>
      </c>
      <c r="C100" s="20" t="s">
        <v>83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201</v>
      </c>
      <c r="C101" s="20" t="s">
        <v>102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202</v>
      </c>
      <c r="C102" s="20" t="s">
        <v>109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13</v>
      </c>
      <c r="C103" s="20" t="s">
        <v>152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203</v>
      </c>
      <c r="C104" s="20" t="s">
        <v>126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204</v>
      </c>
      <c r="C105" s="20" t="s">
        <v>150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205</v>
      </c>
      <c r="C106" s="20" t="s">
        <v>110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256</v>
      </c>
      <c r="C107" s="20" t="s">
        <v>244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257</v>
      </c>
      <c r="C108" s="20" t="s">
        <v>245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258</v>
      </c>
      <c r="C109" s="20" t="s">
        <v>246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259</v>
      </c>
      <c r="C110" s="20" t="s">
        <v>247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260</v>
      </c>
      <c r="C111" s="20" t="s">
        <v>248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261</v>
      </c>
      <c r="C112" s="20" t="s">
        <v>249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307</v>
      </c>
      <c r="C113" s="20" t="s">
        <v>282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148</v>
      </c>
      <c r="C114" s="14" t="s">
        <v>64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0</v>
      </c>
    </row>
    <row r="115" spans="1:7" ht="16.5" hidden="1" customHeight="1">
      <c r="A115" s="17">
        <v>200</v>
      </c>
      <c r="B115" s="20" t="s">
        <v>84</v>
      </c>
      <c r="C115" s="20" t="s">
        <v>9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33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0</v>
      </c>
    </row>
    <row r="117" spans="1:7">
      <c r="A117" s="17">
        <v>200</v>
      </c>
      <c r="B117" s="20" t="s">
        <v>94</v>
      </c>
      <c r="C117" s="20" t="s">
        <v>93</v>
      </c>
      <c r="D117" s="22"/>
      <c r="E117" s="5">
        <f>5000</f>
        <v>5000</v>
      </c>
      <c r="F117" s="5"/>
      <c r="G117" s="1">
        <f>0</f>
        <v>0</v>
      </c>
    </row>
    <row r="118" spans="1:7">
      <c r="A118" s="17">
        <v>200</v>
      </c>
      <c r="B118" s="20" t="s">
        <v>16</v>
      </c>
      <c r="C118" s="20" t="s">
        <v>68</v>
      </c>
      <c r="D118" s="22"/>
      <c r="E118" s="5"/>
      <c r="F118" s="5"/>
      <c r="G118" s="1"/>
    </row>
    <row r="119" spans="1:7">
      <c r="A119" s="17">
        <v>200</v>
      </c>
      <c r="B119" s="20" t="s">
        <v>104</v>
      </c>
      <c r="C119" s="20" t="s">
        <v>138</v>
      </c>
      <c r="D119" s="22"/>
      <c r="E119" s="5"/>
      <c r="F119" s="5"/>
      <c r="G119" s="1"/>
    </row>
    <row r="120" spans="1:7" ht="23.25">
      <c r="A120" s="17">
        <v>200</v>
      </c>
      <c r="B120" s="20" t="s">
        <v>8</v>
      </c>
      <c r="C120" s="20" t="s">
        <v>83</v>
      </c>
      <c r="D120" s="22"/>
      <c r="E120" s="5"/>
      <c r="F120" s="5"/>
      <c r="G120" s="1"/>
    </row>
    <row r="121" spans="1:7">
      <c r="A121" s="17">
        <v>200</v>
      </c>
      <c r="B121" s="20" t="s">
        <v>81</v>
      </c>
      <c r="C121" s="20" t="s">
        <v>102</v>
      </c>
      <c r="D121" s="22"/>
      <c r="E121" s="5"/>
      <c r="F121" s="5"/>
      <c r="G121" s="1"/>
    </row>
    <row r="122" spans="1:7">
      <c r="A122" s="17">
        <v>200</v>
      </c>
      <c r="B122" s="20" t="s">
        <v>36</v>
      </c>
      <c r="C122" s="20" t="s">
        <v>109</v>
      </c>
      <c r="D122" s="22"/>
      <c r="E122" s="5"/>
      <c r="F122" s="5"/>
      <c r="G122" s="1"/>
    </row>
    <row r="123" spans="1:7">
      <c r="A123" s="17">
        <v>200</v>
      </c>
      <c r="B123" s="20" t="s">
        <v>122</v>
      </c>
      <c r="C123" s="20" t="s">
        <v>126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0</v>
      </c>
    </row>
    <row r="124" spans="1:7">
      <c r="A124" s="17">
        <v>200</v>
      </c>
      <c r="B124" s="20" t="s">
        <v>163</v>
      </c>
      <c r="C124" s="20" t="s">
        <v>150</v>
      </c>
      <c r="D124" s="22"/>
      <c r="E124" s="5"/>
      <c r="F124" s="5"/>
      <c r="G124" s="1"/>
    </row>
    <row r="125" spans="1:7" ht="23.25">
      <c r="A125" s="17">
        <v>200</v>
      </c>
      <c r="B125" s="20" t="s">
        <v>116</v>
      </c>
      <c r="C125" s="20" t="s">
        <v>110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0</v>
      </c>
    </row>
    <row r="126" spans="1:7">
      <c r="A126" s="17">
        <v>200</v>
      </c>
      <c r="B126" s="20" t="s">
        <v>262</v>
      </c>
      <c r="C126" s="20" t="s">
        <v>244</v>
      </c>
      <c r="D126" s="22"/>
      <c r="E126" s="5"/>
      <c r="F126" s="5"/>
      <c r="G126" s="1"/>
    </row>
    <row r="127" spans="1:7" ht="23.25">
      <c r="A127" s="17">
        <v>200</v>
      </c>
      <c r="B127" s="20" t="s">
        <v>263</v>
      </c>
      <c r="C127" s="20" t="s">
        <v>245</v>
      </c>
      <c r="D127" s="22"/>
      <c r="E127" s="5"/>
      <c r="F127" s="5"/>
      <c r="G127" s="1"/>
    </row>
    <row r="128" spans="1:7" ht="23.25">
      <c r="A128" s="17">
        <v>200</v>
      </c>
      <c r="B128" s="20" t="s">
        <v>264</v>
      </c>
      <c r="C128" s="20" t="s">
        <v>246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265</v>
      </c>
      <c r="C129" s="20" t="s">
        <v>247</v>
      </c>
      <c r="D129" s="22"/>
      <c r="E129" s="5"/>
      <c r="F129" s="5"/>
      <c r="G129" s="1"/>
    </row>
    <row r="130" spans="1:7" ht="23.25">
      <c r="A130" s="17">
        <v>200</v>
      </c>
      <c r="B130" s="20" t="s">
        <v>266</v>
      </c>
      <c r="C130" s="20" t="s">
        <v>248</v>
      </c>
      <c r="D130" s="22"/>
      <c r="E130" s="5">
        <v>21100</v>
      </c>
      <c r="F130" s="5"/>
      <c r="G130" s="1">
        <f>0</f>
        <v>0</v>
      </c>
    </row>
    <row r="131" spans="1:7" ht="23.25">
      <c r="A131" s="17">
        <v>200</v>
      </c>
      <c r="B131" s="20" t="s">
        <v>267</v>
      </c>
      <c r="C131" s="20" t="s">
        <v>249</v>
      </c>
      <c r="D131" s="22"/>
      <c r="E131" s="5"/>
      <c r="F131" s="5"/>
      <c r="G131" s="5"/>
    </row>
    <row r="132" spans="1:7" ht="34.5">
      <c r="A132" s="17">
        <v>200</v>
      </c>
      <c r="B132" s="20" t="s">
        <v>290</v>
      </c>
      <c r="C132" s="20" t="s">
        <v>282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375</v>
      </c>
      <c r="C133" s="14" t="s">
        <v>376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73</v>
      </c>
      <c r="C134" s="20" t="s">
        <v>9</v>
      </c>
      <c r="D134" s="22"/>
      <c r="E134" s="5"/>
      <c r="F134" s="5"/>
      <c r="G134" s="5"/>
    </row>
    <row r="135" spans="1:7">
      <c r="A135" s="17">
        <v>200</v>
      </c>
      <c r="B135" s="20" t="s">
        <v>378</v>
      </c>
      <c r="C135" s="20" t="s">
        <v>33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379</v>
      </c>
      <c r="C136" s="20" t="s">
        <v>102</v>
      </c>
      <c r="D136" s="22"/>
      <c r="E136" s="5">
        <v>50000</v>
      </c>
      <c r="F136" s="5"/>
      <c r="G136" s="5"/>
    </row>
    <row r="137" spans="1:7">
      <c r="A137" s="17">
        <v>200</v>
      </c>
      <c r="B137" s="20" t="s">
        <v>380</v>
      </c>
      <c r="C137" s="20" t="s">
        <v>109</v>
      </c>
      <c r="D137" s="22"/>
      <c r="E137" s="5"/>
      <c r="F137" s="5"/>
      <c r="G137" s="5"/>
    </row>
    <row r="138" spans="1:7">
      <c r="A138" s="17">
        <v>200</v>
      </c>
      <c r="B138" s="20" t="s">
        <v>381</v>
      </c>
      <c r="C138" s="20" t="s">
        <v>126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382</v>
      </c>
      <c r="C139" s="20" t="s">
        <v>110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383</v>
      </c>
      <c r="C140" s="20" t="s">
        <v>244</v>
      </c>
      <c r="D140" s="22"/>
      <c r="E140" s="5"/>
      <c r="F140" s="5"/>
      <c r="G140" s="5"/>
    </row>
    <row r="141" spans="1:7" ht="23.25">
      <c r="A141" s="17">
        <v>200</v>
      </c>
      <c r="B141" s="20" t="s">
        <v>384</v>
      </c>
      <c r="C141" s="20" t="s">
        <v>245</v>
      </c>
      <c r="D141" s="22"/>
      <c r="E141" s="5"/>
      <c r="F141" s="5"/>
      <c r="G141" s="5"/>
    </row>
    <row r="142" spans="1:7" ht="23.25">
      <c r="A142" s="17">
        <v>200</v>
      </c>
      <c r="B142" s="20" t="s">
        <v>385</v>
      </c>
      <c r="C142" s="20" t="s">
        <v>246</v>
      </c>
      <c r="D142" s="22"/>
      <c r="E142" s="5"/>
      <c r="F142" s="5"/>
      <c r="G142" s="5"/>
    </row>
    <row r="143" spans="1:7">
      <c r="A143" s="17">
        <v>200</v>
      </c>
      <c r="B143" s="20" t="s">
        <v>386</v>
      </c>
      <c r="C143" s="20" t="s">
        <v>247</v>
      </c>
      <c r="D143" s="22"/>
      <c r="E143" s="5"/>
      <c r="F143" s="5"/>
      <c r="G143" s="5"/>
    </row>
    <row r="144" spans="1:7" ht="23.25">
      <c r="A144" s="17">
        <v>200</v>
      </c>
      <c r="B144" s="20" t="s">
        <v>387</v>
      </c>
      <c r="C144" s="20" t="s">
        <v>248</v>
      </c>
      <c r="D144" s="22"/>
      <c r="E144" s="5"/>
      <c r="F144" s="5"/>
      <c r="G144" s="5"/>
    </row>
    <row r="145" spans="1:7" ht="23.25">
      <c r="A145" s="17">
        <v>200</v>
      </c>
      <c r="B145" s="20" t="s">
        <v>388</v>
      </c>
      <c r="C145" s="20" t="s">
        <v>249</v>
      </c>
      <c r="D145" s="22"/>
      <c r="E145" s="5"/>
      <c r="F145" s="5"/>
      <c r="G145" s="5"/>
    </row>
    <row r="146" spans="1:7" ht="34.5">
      <c r="A146" s="17">
        <v>200</v>
      </c>
      <c r="B146" s="20" t="s">
        <v>389</v>
      </c>
      <c r="C146" s="20" t="s">
        <v>282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324</v>
      </c>
      <c r="C147" s="2" t="s">
        <v>327</v>
      </c>
      <c r="D147" s="22">
        <f t="shared" ref="D147:E149" si="0">D148</f>
        <v>0</v>
      </c>
      <c r="E147" s="28">
        <f t="shared" si="0"/>
        <v>12130</v>
      </c>
      <c r="F147" s="5"/>
      <c r="G147" s="28">
        <f>G148</f>
        <v>0</v>
      </c>
    </row>
    <row r="148" spans="1:7">
      <c r="A148" s="17">
        <v>200</v>
      </c>
      <c r="B148" s="20" t="s">
        <v>325</v>
      </c>
      <c r="C148" s="20" t="s">
        <v>9</v>
      </c>
      <c r="D148" s="22">
        <f t="shared" si="0"/>
        <v>0</v>
      </c>
      <c r="E148" s="5">
        <f t="shared" si="0"/>
        <v>12130</v>
      </c>
      <c r="F148" s="5"/>
      <c r="G148" s="5">
        <f>G149</f>
        <v>0</v>
      </c>
    </row>
    <row r="149" spans="1:7">
      <c r="A149" s="17">
        <v>200</v>
      </c>
      <c r="B149" s="20" t="s">
        <v>326</v>
      </c>
      <c r="C149" s="20" t="s">
        <v>33</v>
      </c>
      <c r="D149" s="22">
        <f t="shared" si="0"/>
        <v>0</v>
      </c>
      <c r="E149" s="5">
        <f t="shared" si="0"/>
        <v>12130</v>
      </c>
      <c r="F149" s="5"/>
      <c r="G149" s="5">
        <f>G150</f>
        <v>0</v>
      </c>
    </row>
    <row r="150" spans="1:7">
      <c r="A150" s="17">
        <v>200</v>
      </c>
      <c r="B150" s="20" t="s">
        <v>366</v>
      </c>
      <c r="C150" s="20" t="s">
        <v>102</v>
      </c>
      <c r="D150" s="22"/>
      <c r="E150" s="5">
        <f>12130</f>
        <v>12130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52</v>
      </c>
      <c r="C151" s="14" t="s">
        <v>99</v>
      </c>
      <c r="D151" s="15">
        <f>D153+D157</f>
        <v>0</v>
      </c>
      <c r="E151" s="7">
        <f>E153+E157</f>
        <v>11685000</v>
      </c>
      <c r="F151" s="7">
        <f>F153+F157</f>
        <v>0</v>
      </c>
      <c r="G151" s="7">
        <f>G153+G163</f>
        <v>388352.87</v>
      </c>
    </row>
    <row r="152" spans="1:7" hidden="1">
      <c r="A152" s="17">
        <v>200</v>
      </c>
      <c r="B152" s="20" t="s">
        <v>28</v>
      </c>
      <c r="C152" s="20" t="s">
        <v>9</v>
      </c>
      <c r="D152" s="22"/>
      <c r="E152" s="5"/>
      <c r="F152" s="5"/>
      <c r="G152" s="5"/>
    </row>
    <row r="153" spans="1:7">
      <c r="A153" s="17">
        <v>200</v>
      </c>
      <c r="B153" s="20" t="s">
        <v>108</v>
      </c>
      <c r="C153" s="20" t="s">
        <v>33</v>
      </c>
      <c r="D153" s="22">
        <f>D154+D155+D156</f>
        <v>0</v>
      </c>
      <c r="E153" s="5">
        <f>E154+E155+E156</f>
        <v>11665000</v>
      </c>
      <c r="F153" s="5">
        <f>F154+F155+F156</f>
        <v>0</v>
      </c>
      <c r="G153" s="5">
        <f>G154+G155+G156</f>
        <v>388352.87</v>
      </c>
    </row>
    <row r="154" spans="1:7">
      <c r="A154" s="17">
        <v>200</v>
      </c>
      <c r="B154" s="20" t="s">
        <v>91</v>
      </c>
      <c r="C154" s="20" t="s">
        <v>68</v>
      </c>
      <c r="D154" s="22"/>
      <c r="E154" s="5"/>
      <c r="F154" s="5"/>
      <c r="G154" s="5"/>
    </row>
    <row r="155" spans="1:7">
      <c r="A155" s="17">
        <v>200</v>
      </c>
      <c r="B155" s="20" t="s">
        <v>32</v>
      </c>
      <c r="C155" s="20" t="s">
        <v>102</v>
      </c>
      <c r="D155" s="22"/>
      <c r="E155" s="5">
        <f>415000+1250000+10000000</f>
        <v>11665000</v>
      </c>
      <c r="F155" s="5"/>
      <c r="G155" s="5">
        <f>388352.87</f>
        <v>388352.87</v>
      </c>
    </row>
    <row r="156" spans="1:7">
      <c r="A156" s="17">
        <v>200</v>
      </c>
      <c r="B156" s="20" t="s">
        <v>78</v>
      </c>
      <c r="C156" s="20" t="s">
        <v>109</v>
      </c>
      <c r="D156" s="22"/>
      <c r="E156" s="5"/>
      <c r="F156" s="5"/>
      <c r="G156" s="5"/>
    </row>
    <row r="157" spans="1:7">
      <c r="A157" s="17">
        <v>200</v>
      </c>
      <c r="B157" s="20" t="s">
        <v>0</v>
      </c>
      <c r="C157" s="20" t="s">
        <v>126</v>
      </c>
      <c r="D157" s="22">
        <f>D158</f>
        <v>0</v>
      </c>
      <c r="E157" s="47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110</v>
      </c>
      <c r="D158" s="22">
        <f>SUM(D159:D165)</f>
        <v>0</v>
      </c>
      <c r="E158" s="47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291</v>
      </c>
      <c r="C159" s="20" t="s">
        <v>244</v>
      </c>
      <c r="D159" s="22"/>
      <c r="E159" s="47"/>
      <c r="F159" s="5"/>
      <c r="G159" s="5"/>
    </row>
    <row r="160" spans="1:7" ht="23.25">
      <c r="A160" s="17">
        <v>200</v>
      </c>
      <c r="B160" s="20" t="s">
        <v>292</v>
      </c>
      <c r="C160" s="20" t="s">
        <v>245</v>
      </c>
      <c r="D160" s="22"/>
      <c r="E160" s="47"/>
      <c r="F160" s="5"/>
      <c r="G160" s="5"/>
    </row>
    <row r="161" spans="1:7" ht="23.25">
      <c r="A161" s="17">
        <v>200</v>
      </c>
      <c r="B161" s="20" t="s">
        <v>293</v>
      </c>
      <c r="C161" s="20" t="s">
        <v>246</v>
      </c>
      <c r="D161" s="22"/>
      <c r="E161" s="47"/>
      <c r="F161" s="5"/>
      <c r="G161" s="5"/>
    </row>
    <row r="162" spans="1:7">
      <c r="A162" s="17">
        <v>200</v>
      </c>
      <c r="B162" s="20" t="s">
        <v>294</v>
      </c>
      <c r="C162" s="20" t="s">
        <v>247</v>
      </c>
      <c r="D162" s="22"/>
      <c r="E162" s="47"/>
      <c r="F162" s="5"/>
      <c r="G162" s="5"/>
    </row>
    <row r="163" spans="1:7" ht="23.25">
      <c r="A163" s="17">
        <v>200</v>
      </c>
      <c r="B163" s="20" t="s">
        <v>295</v>
      </c>
      <c r="C163" s="20" t="s">
        <v>248</v>
      </c>
      <c r="D163" s="22"/>
      <c r="E163" s="47">
        <v>20000</v>
      </c>
      <c r="F163" s="5"/>
      <c r="G163" s="5"/>
    </row>
    <row r="164" spans="1:7" ht="23.25">
      <c r="A164" s="17">
        <v>200</v>
      </c>
      <c r="B164" s="20" t="s">
        <v>296</v>
      </c>
      <c r="C164" s="20" t="s">
        <v>249</v>
      </c>
      <c r="D164" s="22"/>
      <c r="E164" s="47"/>
      <c r="F164" s="5"/>
      <c r="G164" s="5"/>
    </row>
    <row r="165" spans="1:7" ht="34.5">
      <c r="A165" s="17">
        <v>200</v>
      </c>
      <c r="B165" s="20" t="s">
        <v>297</v>
      </c>
      <c r="C165" s="20" t="s">
        <v>282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120</v>
      </c>
      <c r="C166" s="14" t="s">
        <v>115</v>
      </c>
      <c r="D166" s="15">
        <f>D168</f>
        <v>0</v>
      </c>
      <c r="E166" s="7">
        <f>E168</f>
        <v>110000</v>
      </c>
      <c r="F166" s="7">
        <f>F168</f>
        <v>0</v>
      </c>
      <c r="G166" s="7">
        <f>G168</f>
        <v>25000</v>
      </c>
    </row>
    <row r="167" spans="1:7" ht="0.75" hidden="1" customHeight="1">
      <c r="A167" s="17">
        <v>200</v>
      </c>
      <c r="B167" s="20" t="s">
        <v>135</v>
      </c>
      <c r="C167" s="20" t="s">
        <v>9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47</v>
      </c>
      <c r="C168" s="20" t="s">
        <v>33</v>
      </c>
      <c r="D168" s="22">
        <f>D169+D170</f>
        <v>0</v>
      </c>
      <c r="E168" s="5">
        <f>E169+E170</f>
        <v>110000</v>
      </c>
      <c r="F168" s="5">
        <f>F169+F170</f>
        <v>0</v>
      </c>
      <c r="G168" s="5">
        <f>G169+G170</f>
        <v>25000</v>
      </c>
    </row>
    <row r="169" spans="1:7" ht="15" customHeight="1">
      <c r="A169" s="17">
        <v>200</v>
      </c>
      <c r="B169" s="20" t="s">
        <v>144</v>
      </c>
      <c r="C169" s="20" t="s">
        <v>102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62</v>
      </c>
      <c r="C170" s="20" t="s">
        <v>109</v>
      </c>
      <c r="D170" s="22"/>
      <c r="E170" s="5">
        <v>110000</v>
      </c>
      <c r="F170" s="5"/>
      <c r="G170" s="5">
        <f>25000</f>
        <v>25000</v>
      </c>
    </row>
    <row r="171" spans="1:7" s="16" customFormat="1" ht="16.5" customHeight="1">
      <c r="A171" s="13">
        <v>200</v>
      </c>
      <c r="B171" s="14" t="s">
        <v>19</v>
      </c>
      <c r="C171" s="14" t="s">
        <v>60</v>
      </c>
      <c r="D171" s="15">
        <f>D173+D176+D178+D179</f>
        <v>0</v>
      </c>
      <c r="E171" s="7">
        <f>E173+E176+E178+E179</f>
        <v>255000</v>
      </c>
      <c r="F171" s="7">
        <f>F173+F176+F178+F179</f>
        <v>0</v>
      </c>
      <c r="G171" s="7">
        <f>G173+G176+G178+G179</f>
        <v>17228</v>
      </c>
    </row>
    <row r="172" spans="1:7" hidden="1">
      <c r="A172" s="17">
        <v>200</v>
      </c>
      <c r="B172" s="20" t="s">
        <v>39</v>
      </c>
      <c r="C172" s="20" t="s">
        <v>9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130</v>
      </c>
      <c r="C173" s="20" t="s">
        <v>33</v>
      </c>
      <c r="D173" s="22">
        <f>D174+D175</f>
        <v>0</v>
      </c>
      <c r="E173" s="5">
        <f>E174+E175</f>
        <v>255000</v>
      </c>
      <c r="F173" s="5">
        <f>F174+F175</f>
        <v>0</v>
      </c>
      <c r="G173" s="5">
        <f>G174+G175</f>
        <v>17228</v>
      </c>
    </row>
    <row r="174" spans="1:7">
      <c r="A174" s="17">
        <v>200</v>
      </c>
      <c r="B174" s="20" t="s">
        <v>41</v>
      </c>
      <c r="C174" s="20" t="s">
        <v>102</v>
      </c>
      <c r="D174" s="22"/>
      <c r="E174" s="6">
        <f>215000</f>
        <v>215000</v>
      </c>
      <c r="F174" s="5"/>
      <c r="G174" s="5">
        <f>17228</f>
        <v>17228</v>
      </c>
    </row>
    <row r="175" spans="1:7">
      <c r="A175" s="17">
        <v>200</v>
      </c>
      <c r="B175" s="20" t="s">
        <v>157</v>
      </c>
      <c r="C175" s="20" t="s">
        <v>109</v>
      </c>
      <c r="D175" s="22"/>
      <c r="E175" s="5">
        <f>40000</f>
        <v>40000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37</v>
      </c>
      <c r="C176" s="20" t="s">
        <v>15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66</v>
      </c>
      <c r="C177" s="20" t="s">
        <v>44</v>
      </c>
      <c r="D177" s="22"/>
      <c r="E177" s="5"/>
      <c r="F177" s="5"/>
      <c r="G177" s="5"/>
    </row>
    <row r="178" spans="1:7">
      <c r="A178" s="17">
        <v>200</v>
      </c>
      <c r="B178" s="20" t="s">
        <v>283</v>
      </c>
      <c r="C178" s="20" t="s">
        <v>152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70</v>
      </c>
      <c r="C179" s="20" t="s">
        <v>126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23</v>
      </c>
      <c r="C180" s="20" t="s">
        <v>150</v>
      </c>
      <c r="D180" s="22"/>
      <c r="E180" s="5"/>
      <c r="F180" s="5"/>
      <c r="G180" s="5"/>
    </row>
    <row r="181" spans="1:7" ht="23.25">
      <c r="A181" s="17">
        <v>200</v>
      </c>
      <c r="B181" s="20" t="s">
        <v>298</v>
      </c>
      <c r="C181" s="20" t="s">
        <v>110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299</v>
      </c>
      <c r="C182" s="20" t="s">
        <v>244</v>
      </c>
      <c r="D182" s="22"/>
      <c r="E182" s="5"/>
      <c r="F182" s="5"/>
      <c r="G182" s="5"/>
    </row>
    <row r="183" spans="1:7" ht="23.25">
      <c r="A183" s="17">
        <v>200</v>
      </c>
      <c r="B183" s="20" t="s">
        <v>300</v>
      </c>
      <c r="C183" s="20" t="s">
        <v>245</v>
      </c>
      <c r="D183" s="22"/>
      <c r="E183" s="5"/>
      <c r="F183" s="5"/>
      <c r="G183" s="5"/>
    </row>
    <row r="184" spans="1:7" ht="23.25">
      <c r="A184" s="17">
        <v>200</v>
      </c>
      <c r="B184" s="20" t="s">
        <v>301</v>
      </c>
      <c r="C184" s="20" t="s">
        <v>246</v>
      </c>
      <c r="D184" s="22"/>
      <c r="E184" s="5"/>
      <c r="F184" s="5"/>
      <c r="G184" s="5"/>
    </row>
    <row r="185" spans="1:7">
      <c r="A185" s="17">
        <v>200</v>
      </c>
      <c r="B185" s="20" t="s">
        <v>302</v>
      </c>
      <c r="C185" s="20" t="s">
        <v>247</v>
      </c>
      <c r="D185" s="22"/>
      <c r="E185" s="5"/>
      <c r="F185" s="5"/>
      <c r="G185" s="5"/>
    </row>
    <row r="186" spans="1:7" ht="23.25">
      <c r="A186" s="17">
        <v>200</v>
      </c>
      <c r="B186" s="20" t="s">
        <v>303</v>
      </c>
      <c r="C186" s="20" t="s">
        <v>248</v>
      </c>
      <c r="D186" s="22"/>
      <c r="E186" s="5"/>
      <c r="F186" s="5"/>
      <c r="G186" s="5"/>
    </row>
    <row r="187" spans="1:7" ht="23.25">
      <c r="A187" s="17">
        <v>200</v>
      </c>
      <c r="B187" s="20" t="s">
        <v>304</v>
      </c>
      <c r="C187" s="20" t="s">
        <v>249</v>
      </c>
      <c r="D187" s="22"/>
      <c r="E187" s="5"/>
      <c r="F187" s="5"/>
      <c r="G187" s="5"/>
    </row>
    <row r="188" spans="1:7" ht="34.5">
      <c r="A188" s="17">
        <v>200</v>
      </c>
      <c r="B188" s="20" t="s">
        <v>305</v>
      </c>
      <c r="C188" s="20" t="s">
        <v>282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146</v>
      </c>
      <c r="C189" s="14" t="s">
        <v>53</v>
      </c>
      <c r="D189" s="15">
        <f>D191+D194</f>
        <v>0</v>
      </c>
      <c r="E189" s="7">
        <f>E191+E194</f>
        <v>889000</v>
      </c>
      <c r="F189" s="7">
        <f>F191+F194</f>
        <v>0</v>
      </c>
      <c r="G189" s="7">
        <f>G191+G194</f>
        <v>0</v>
      </c>
    </row>
    <row r="190" spans="1:7" hidden="1">
      <c r="A190" s="17">
        <v>200</v>
      </c>
      <c r="B190" s="20" t="s">
        <v>87</v>
      </c>
      <c r="C190" s="20" t="s">
        <v>9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33</v>
      </c>
      <c r="D191" s="22">
        <f>D192+D193</f>
        <v>0</v>
      </c>
      <c r="E191" s="5">
        <f>E192+E193</f>
        <v>789000</v>
      </c>
      <c r="F191" s="5">
        <f>F192+F193</f>
        <v>0</v>
      </c>
      <c r="G191" s="5">
        <f>G192+G193</f>
        <v>0</v>
      </c>
    </row>
    <row r="192" spans="1:7">
      <c r="A192" s="17">
        <v>200</v>
      </c>
      <c r="B192" s="20" t="s">
        <v>79</v>
      </c>
      <c r="C192" s="20" t="s">
        <v>102</v>
      </c>
      <c r="D192" s="22"/>
      <c r="E192" s="6">
        <f>250000</f>
        <v>250000</v>
      </c>
      <c r="F192" s="5"/>
      <c r="G192" s="5">
        <f>0</f>
        <v>0</v>
      </c>
    </row>
    <row r="193" spans="1:7">
      <c r="A193" s="17">
        <v>200</v>
      </c>
      <c r="B193" s="20" t="s">
        <v>31</v>
      </c>
      <c r="C193" s="20" t="s">
        <v>109</v>
      </c>
      <c r="D193" s="22"/>
      <c r="E193" s="5">
        <f>539000</f>
        <v>539000</v>
      </c>
      <c r="F193" s="5"/>
      <c r="G193" s="5">
        <f>0</f>
        <v>0</v>
      </c>
    </row>
    <row r="194" spans="1:7">
      <c r="A194" s="17">
        <v>200</v>
      </c>
      <c r="B194" s="20" t="s">
        <v>113</v>
      </c>
      <c r="C194" s="20" t="s">
        <v>126</v>
      </c>
      <c r="D194" s="22">
        <f>D195+D196</f>
        <v>0</v>
      </c>
      <c r="E194" s="5">
        <f>E195+E196</f>
        <v>100000</v>
      </c>
      <c r="F194" s="5">
        <f>F195+F196</f>
        <v>0</v>
      </c>
      <c r="G194" s="5">
        <f>G195+G196</f>
        <v>0</v>
      </c>
    </row>
    <row r="195" spans="1:7">
      <c r="A195" s="17">
        <v>200</v>
      </c>
      <c r="B195" s="20" t="s">
        <v>160</v>
      </c>
      <c r="C195" s="20" t="s">
        <v>150</v>
      </c>
      <c r="D195" s="22"/>
      <c r="E195" s="5">
        <f>100000</f>
        <v>100000</v>
      </c>
      <c r="F195" s="5"/>
      <c r="G195" s="5">
        <f>0</f>
        <v>0</v>
      </c>
    </row>
    <row r="196" spans="1:7" ht="23.25">
      <c r="A196" s="17">
        <v>200</v>
      </c>
      <c r="B196" s="20" t="s">
        <v>118</v>
      </c>
      <c r="C196" s="20" t="s">
        <v>110</v>
      </c>
      <c r="D196" s="22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</row>
    <row r="197" spans="1:7">
      <c r="A197" s="17">
        <v>200</v>
      </c>
      <c r="B197" s="20" t="s">
        <v>308</v>
      </c>
      <c r="C197" s="20" t="s">
        <v>244</v>
      </c>
      <c r="D197" s="22"/>
      <c r="E197" s="5"/>
      <c r="F197" s="5"/>
      <c r="G197" s="5"/>
    </row>
    <row r="198" spans="1:7" ht="23.25">
      <c r="A198" s="17">
        <v>200</v>
      </c>
      <c r="B198" s="20" t="s">
        <v>309</v>
      </c>
      <c r="C198" s="20" t="s">
        <v>245</v>
      </c>
      <c r="D198" s="22"/>
      <c r="E198" s="5"/>
      <c r="F198" s="5"/>
      <c r="G198" s="5"/>
    </row>
    <row r="199" spans="1:7" ht="23.25">
      <c r="A199" s="17">
        <v>200</v>
      </c>
      <c r="B199" s="20" t="s">
        <v>310</v>
      </c>
      <c r="C199" s="20" t="s">
        <v>246</v>
      </c>
      <c r="D199" s="22"/>
      <c r="E199" s="5"/>
      <c r="F199" s="5"/>
      <c r="G199" s="5"/>
    </row>
    <row r="200" spans="1:7">
      <c r="A200" s="17">
        <v>200</v>
      </c>
      <c r="B200" s="20" t="s">
        <v>311</v>
      </c>
      <c r="C200" s="20" t="s">
        <v>247</v>
      </c>
      <c r="D200" s="22"/>
      <c r="E200" s="5"/>
      <c r="F200" s="5"/>
      <c r="G200" s="5"/>
    </row>
    <row r="201" spans="1:7" ht="23.25">
      <c r="A201" s="17">
        <v>200</v>
      </c>
      <c r="B201" s="20" t="s">
        <v>312</v>
      </c>
      <c r="C201" s="20" t="s">
        <v>248</v>
      </c>
      <c r="D201" s="22"/>
      <c r="E201" s="6"/>
      <c r="F201" s="5"/>
      <c r="G201" s="5"/>
    </row>
    <row r="202" spans="1:7" ht="23.25">
      <c r="A202" s="17">
        <v>200</v>
      </c>
      <c r="B202" s="20" t="s">
        <v>313</v>
      </c>
      <c r="C202" s="20" t="s">
        <v>249</v>
      </c>
      <c r="D202" s="22"/>
      <c r="E202" s="5"/>
      <c r="F202" s="5"/>
      <c r="G202" s="5"/>
    </row>
    <row r="203" spans="1:7" ht="34.5">
      <c r="A203" s="17">
        <v>200</v>
      </c>
      <c r="B203" s="20" t="s">
        <v>314</v>
      </c>
      <c r="C203" s="20" t="s">
        <v>282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97</v>
      </c>
      <c r="C204" s="14" t="s">
        <v>125</v>
      </c>
      <c r="D204" s="15">
        <f>D206+D211</f>
        <v>0</v>
      </c>
      <c r="E204" s="7">
        <f>E206+E211</f>
        <v>2718000</v>
      </c>
      <c r="F204" s="7">
        <f>F206+F211</f>
        <v>0</v>
      </c>
      <c r="G204" s="36">
        <f>G206+G211</f>
        <v>88791.420000000013</v>
      </c>
    </row>
    <row r="205" spans="1:7" ht="16.5" customHeight="1">
      <c r="A205" s="17">
        <v>200</v>
      </c>
      <c r="B205" s="20" t="s">
        <v>131</v>
      </c>
      <c r="C205" s="20" t="s">
        <v>9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42</v>
      </c>
      <c r="C206" s="20" t="s">
        <v>33</v>
      </c>
      <c r="D206" s="22">
        <f>D207+D208+D209+D210</f>
        <v>0</v>
      </c>
      <c r="E206" s="6">
        <f>E207+E208+E209+E210</f>
        <v>2618000</v>
      </c>
      <c r="F206" s="5">
        <f>F207+F208+F209+F210</f>
        <v>0</v>
      </c>
      <c r="G206" s="1">
        <f>G207+G208+G209+G210</f>
        <v>88791.420000000013</v>
      </c>
    </row>
    <row r="207" spans="1:7">
      <c r="A207" s="17">
        <v>200</v>
      </c>
      <c r="B207" s="20" t="s">
        <v>61</v>
      </c>
      <c r="C207" s="20" t="s">
        <v>68</v>
      </c>
      <c r="D207" s="22"/>
      <c r="E207" s="6">
        <f>10000</f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155</v>
      </c>
      <c r="C208" s="20" t="s">
        <v>138</v>
      </c>
      <c r="D208" s="22"/>
      <c r="E208" s="6">
        <f>50000</f>
        <v>50000</v>
      </c>
      <c r="F208" s="6"/>
      <c r="G208" s="1">
        <f>21057.6</f>
        <v>21057.599999999999</v>
      </c>
    </row>
    <row r="209" spans="1:7">
      <c r="A209" s="17">
        <v>200</v>
      </c>
      <c r="B209" s="20" t="s">
        <v>129</v>
      </c>
      <c r="C209" s="20" t="s">
        <v>102</v>
      </c>
      <c r="D209" s="22"/>
      <c r="E209" s="6">
        <f>200000+2195000-50000</f>
        <v>2345000</v>
      </c>
      <c r="F209" s="5"/>
      <c r="G209" s="1">
        <f>39515+10005+18213.82</f>
        <v>67733.820000000007</v>
      </c>
    </row>
    <row r="210" spans="1:7" ht="14.25" customHeight="1">
      <c r="A210" s="17">
        <v>200</v>
      </c>
      <c r="B210" s="20" t="s">
        <v>76</v>
      </c>
      <c r="C210" s="20" t="s">
        <v>109</v>
      </c>
      <c r="D210" s="22"/>
      <c r="E210" s="6">
        <f>213000</f>
        <v>213000</v>
      </c>
      <c r="F210" s="5"/>
      <c r="G210" s="1">
        <f>0</f>
        <v>0</v>
      </c>
    </row>
    <row r="211" spans="1:7">
      <c r="A211" s="17">
        <v>200</v>
      </c>
      <c r="B211" s="20" t="s">
        <v>164</v>
      </c>
      <c r="C211" s="20" t="s">
        <v>126</v>
      </c>
      <c r="D211" s="22">
        <f>D212+D213</f>
        <v>0</v>
      </c>
      <c r="E211" s="6">
        <f>E212+E213</f>
        <v>100000</v>
      </c>
      <c r="F211" s="5">
        <f>F212+F213</f>
        <v>0</v>
      </c>
      <c r="G211" s="1">
        <f>G212+G213</f>
        <v>0</v>
      </c>
    </row>
    <row r="212" spans="1:7">
      <c r="A212" s="17">
        <v>200</v>
      </c>
      <c r="B212" s="20" t="s">
        <v>119</v>
      </c>
      <c r="C212" s="20" t="s">
        <v>150</v>
      </c>
      <c r="D212" s="22"/>
      <c r="E212" s="6">
        <f>50000</f>
        <v>50000</v>
      </c>
      <c r="F212" s="5"/>
      <c r="G212" s="1">
        <f>0</f>
        <v>0</v>
      </c>
    </row>
    <row r="213" spans="1:7" ht="23.25">
      <c r="A213" s="17">
        <v>200</v>
      </c>
      <c r="B213" s="20" t="s">
        <v>161</v>
      </c>
      <c r="C213" s="20" t="s">
        <v>110</v>
      </c>
      <c r="D213" s="22">
        <f>SUM(D214:D220)</f>
        <v>0</v>
      </c>
      <c r="E213" s="6">
        <f>SUM(E214:E220)</f>
        <v>50000</v>
      </c>
      <c r="F213" s="5">
        <f>SUM(F214:F220)</f>
        <v>0</v>
      </c>
      <c r="G213" s="1">
        <f>SUM(G214:G220)</f>
        <v>0</v>
      </c>
    </row>
    <row r="214" spans="1:7">
      <c r="A214" s="17">
        <v>200</v>
      </c>
      <c r="B214" s="20" t="s">
        <v>315</v>
      </c>
      <c r="C214" s="20" t="s">
        <v>244</v>
      </c>
      <c r="D214" s="22"/>
      <c r="E214" s="6"/>
      <c r="F214" s="5"/>
      <c r="G214" s="1"/>
    </row>
    <row r="215" spans="1:7" ht="23.25">
      <c r="A215" s="17">
        <v>200</v>
      </c>
      <c r="B215" s="20" t="s">
        <v>316</v>
      </c>
      <c r="C215" s="20" t="s">
        <v>245</v>
      </c>
      <c r="D215" s="22"/>
      <c r="E215" s="6">
        <v>0</v>
      </c>
      <c r="F215" s="5"/>
      <c r="G215" s="1">
        <v>0</v>
      </c>
    </row>
    <row r="216" spans="1:7" ht="23.25">
      <c r="A216" s="17">
        <v>200</v>
      </c>
      <c r="B216" s="20" t="s">
        <v>317</v>
      </c>
      <c r="C216" s="20" t="s">
        <v>246</v>
      </c>
      <c r="D216" s="22"/>
      <c r="E216" s="6"/>
      <c r="F216" s="5"/>
      <c r="G216" s="1"/>
    </row>
    <row r="217" spans="1:7">
      <c r="A217" s="17">
        <v>200</v>
      </c>
      <c r="B217" s="20" t="s">
        <v>318</v>
      </c>
      <c r="C217" s="20" t="s">
        <v>247</v>
      </c>
      <c r="D217" s="22"/>
      <c r="E217" s="6"/>
      <c r="F217" s="5"/>
      <c r="G217" s="1"/>
    </row>
    <row r="218" spans="1:7" ht="23.25">
      <c r="A218" s="17">
        <v>200</v>
      </c>
      <c r="B218" s="20" t="s">
        <v>319</v>
      </c>
      <c r="C218" s="20" t="s">
        <v>248</v>
      </c>
      <c r="D218" s="22"/>
      <c r="E218" s="6">
        <f>50000</f>
        <v>50000</v>
      </c>
      <c r="F218" s="5"/>
      <c r="G218" s="1">
        <f>0</f>
        <v>0</v>
      </c>
    </row>
    <row r="219" spans="1:7" ht="23.25">
      <c r="A219" s="17">
        <v>200</v>
      </c>
      <c r="B219" s="20" t="s">
        <v>320</v>
      </c>
      <c r="C219" s="20" t="s">
        <v>249</v>
      </c>
      <c r="D219" s="22"/>
      <c r="E219" s="6"/>
      <c r="F219" s="5"/>
      <c r="G219" s="1"/>
    </row>
    <row r="220" spans="1:7" ht="34.5">
      <c r="A220" s="17">
        <v>200</v>
      </c>
      <c r="B220" s="20" t="s">
        <v>306</v>
      </c>
      <c r="C220" s="20" t="s">
        <v>282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69</v>
      </c>
      <c r="C221" s="14" t="s">
        <v>92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11</v>
      </c>
      <c r="C222" s="20" t="s">
        <v>9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95</v>
      </c>
      <c r="C223" s="20" t="s">
        <v>33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206</v>
      </c>
      <c r="C224" s="20" t="s">
        <v>102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100</v>
      </c>
      <c r="C225" s="20" t="s">
        <v>109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18</v>
      </c>
      <c r="C226" s="20" t="s">
        <v>126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65</v>
      </c>
      <c r="C227" s="20" t="s">
        <v>150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328</v>
      </c>
      <c r="C228" s="20" t="s">
        <v>110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321</v>
      </c>
      <c r="C229" s="20" t="s">
        <v>244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322</v>
      </c>
      <c r="C230" s="20" t="s">
        <v>245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323</v>
      </c>
      <c r="C231" s="20" t="s">
        <v>246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329</v>
      </c>
      <c r="C232" s="20" t="s">
        <v>247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330</v>
      </c>
      <c r="C233" s="20" t="s">
        <v>248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331</v>
      </c>
      <c r="C234" s="20" t="s">
        <v>249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332</v>
      </c>
      <c r="C235" s="20" t="s">
        <v>282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151</v>
      </c>
      <c r="C236" s="14" t="s">
        <v>149</v>
      </c>
      <c r="D236" s="15">
        <f>D238+D247+D248</f>
        <v>0</v>
      </c>
      <c r="E236" s="7">
        <f>E238+E247+E248</f>
        <v>1680000</v>
      </c>
      <c r="F236" s="7">
        <f>F238+F247+F248</f>
        <v>0</v>
      </c>
      <c r="G236" s="36">
        <f>G238+G247+G248</f>
        <v>97074.099999999991</v>
      </c>
    </row>
    <row r="237" spans="1:7" ht="13.5" customHeight="1">
      <c r="A237" s="17">
        <v>200</v>
      </c>
      <c r="B237" s="20" t="s">
        <v>80</v>
      </c>
      <c r="C237" s="20" t="s">
        <v>9</v>
      </c>
      <c r="D237" s="22"/>
      <c r="E237" s="5">
        <f>E238</f>
        <v>1530000</v>
      </c>
      <c r="F237" s="5"/>
      <c r="G237" s="1">
        <f>G238</f>
        <v>95714.099999999991</v>
      </c>
    </row>
    <row r="238" spans="1:7" ht="13.5" customHeight="1">
      <c r="A238" s="17">
        <v>200</v>
      </c>
      <c r="B238" s="20" t="s">
        <v>2</v>
      </c>
      <c r="C238" s="20" t="s">
        <v>33</v>
      </c>
      <c r="D238" s="22">
        <f>D239+D240+D241+D242+D243+D244+D245+D246</f>
        <v>0</v>
      </c>
      <c r="E238" s="5">
        <f>E239+E240+E241+E242+E243+E244+E245+E246</f>
        <v>1530000</v>
      </c>
      <c r="F238" s="5">
        <f>F239+F240+F241+F242+F243+F244+F245+F246</f>
        <v>0</v>
      </c>
      <c r="G238" s="1">
        <f>G239+G240+G241+G242+G243+G244+G245+G246</f>
        <v>95714.099999999991</v>
      </c>
    </row>
    <row r="239" spans="1:7">
      <c r="A239" s="17">
        <v>200</v>
      </c>
      <c r="B239" s="20" t="s">
        <v>88</v>
      </c>
      <c r="C239" s="20" t="s">
        <v>93</v>
      </c>
      <c r="D239" s="22"/>
      <c r="E239" s="5">
        <v>43000</v>
      </c>
      <c r="F239" s="5"/>
      <c r="G239" s="1">
        <f>6199.19</f>
        <v>6199.19</v>
      </c>
    </row>
    <row r="240" spans="1:7">
      <c r="A240" s="17">
        <v>200</v>
      </c>
      <c r="B240" s="20" t="s">
        <v>17</v>
      </c>
      <c r="C240" s="20" t="s">
        <v>68</v>
      </c>
      <c r="D240" s="22"/>
      <c r="E240" s="5"/>
      <c r="F240" s="5"/>
      <c r="G240" s="1"/>
    </row>
    <row r="241" spans="1:7">
      <c r="A241" s="17">
        <v>200</v>
      </c>
      <c r="B241" s="20" t="s">
        <v>117</v>
      </c>
      <c r="C241" s="20" t="s">
        <v>138</v>
      </c>
      <c r="D241" s="22"/>
      <c r="E241" s="6">
        <f>17000</f>
        <v>17000</v>
      </c>
      <c r="F241" s="5"/>
      <c r="G241" s="1">
        <f>787.2+297.8</f>
        <v>1085</v>
      </c>
    </row>
    <row r="242" spans="1:7">
      <c r="A242" s="17">
        <v>200</v>
      </c>
      <c r="B242" s="20" t="s">
        <v>85</v>
      </c>
      <c r="C242" s="20" t="s">
        <v>102</v>
      </c>
      <c r="D242" s="22"/>
      <c r="E242" s="5">
        <f>441000</f>
        <v>441000</v>
      </c>
      <c r="F242" s="5"/>
      <c r="G242" s="1">
        <f>11136+5132.8+385.91+6700</f>
        <v>23354.71</v>
      </c>
    </row>
    <row r="243" spans="1:7">
      <c r="A243" s="17">
        <v>200</v>
      </c>
      <c r="B243" s="20" t="s">
        <v>24</v>
      </c>
      <c r="C243" s="20" t="s">
        <v>109</v>
      </c>
      <c r="D243" s="22"/>
      <c r="E243" s="6">
        <f>1029000</f>
        <v>1029000</v>
      </c>
      <c r="F243" s="5"/>
      <c r="G243" s="1">
        <f>44544+20531.2</f>
        <v>65075.199999999997</v>
      </c>
    </row>
    <row r="244" spans="1:7">
      <c r="A244" s="17">
        <v>200</v>
      </c>
      <c r="B244" s="20" t="s">
        <v>235</v>
      </c>
      <c r="C244" s="20" t="s">
        <v>227</v>
      </c>
      <c r="D244" s="22"/>
      <c r="E244" s="5"/>
      <c r="F244" s="5"/>
      <c r="G244" s="1"/>
    </row>
    <row r="245" spans="1:7" ht="23.25">
      <c r="A245" s="17">
        <v>200</v>
      </c>
      <c r="B245" s="20" t="s">
        <v>236</v>
      </c>
      <c r="C245" s="20" t="s">
        <v>229</v>
      </c>
      <c r="D245" s="22"/>
      <c r="E245" s="5"/>
      <c r="F245" s="5"/>
      <c r="G245" s="1"/>
    </row>
    <row r="246" spans="1:7" ht="34.5">
      <c r="A246" s="17">
        <v>200</v>
      </c>
      <c r="B246" s="20" t="s">
        <v>237</v>
      </c>
      <c r="C246" s="20" t="s">
        <v>231</v>
      </c>
      <c r="D246" s="22"/>
      <c r="E246" s="5"/>
      <c r="F246" s="5"/>
      <c r="G246" s="1"/>
    </row>
    <row r="247" spans="1:7">
      <c r="A247" s="17">
        <v>200</v>
      </c>
      <c r="B247" s="20" t="s">
        <v>134</v>
      </c>
      <c r="C247" s="20" t="s">
        <v>152</v>
      </c>
      <c r="D247" s="22"/>
      <c r="E247" s="5"/>
      <c r="F247" s="5"/>
      <c r="G247" s="1"/>
    </row>
    <row r="248" spans="1:7">
      <c r="A248" s="17">
        <v>200</v>
      </c>
      <c r="B248" s="20" t="s">
        <v>107</v>
      </c>
      <c r="C248" s="20" t="s">
        <v>126</v>
      </c>
      <c r="D248" s="22">
        <f>D249+D250</f>
        <v>0</v>
      </c>
      <c r="E248" s="5">
        <f>E249+E250</f>
        <v>150000</v>
      </c>
      <c r="F248" s="5">
        <f>F249+F250</f>
        <v>0</v>
      </c>
      <c r="G248" s="1">
        <f>G249+G250</f>
        <v>1360</v>
      </c>
    </row>
    <row r="249" spans="1:7">
      <c r="A249" s="17">
        <v>200</v>
      </c>
      <c r="B249" s="20" t="s">
        <v>156</v>
      </c>
      <c r="C249" s="20" t="s">
        <v>150</v>
      </c>
      <c r="D249" s="22"/>
      <c r="E249" s="6">
        <f>20000</f>
        <v>20000</v>
      </c>
      <c r="F249" s="5"/>
      <c r="G249" s="1">
        <f>0</f>
        <v>0</v>
      </c>
    </row>
    <row r="250" spans="1:7" ht="23.25">
      <c r="A250" s="17">
        <v>200</v>
      </c>
      <c r="B250" s="20" t="s">
        <v>111</v>
      </c>
      <c r="C250" s="20" t="s">
        <v>110</v>
      </c>
      <c r="D250" s="22">
        <f>D251+D252+D253+D254+D255+D256+D257</f>
        <v>0</v>
      </c>
      <c r="E250" s="5">
        <f>E251+E252+E253+E254+E255+E256+E257</f>
        <v>130000</v>
      </c>
      <c r="F250" s="5">
        <f>F251+F252+F253+F254+F255+F256+F257</f>
        <v>0</v>
      </c>
      <c r="G250" s="1">
        <f>G251+G252+G253+G254+G255+G256+G257</f>
        <v>1360</v>
      </c>
    </row>
    <row r="251" spans="1:7">
      <c r="A251" s="17">
        <v>200</v>
      </c>
      <c r="B251" s="20" t="s">
        <v>268</v>
      </c>
      <c r="C251" s="20" t="s">
        <v>244</v>
      </c>
      <c r="D251" s="22"/>
      <c r="E251" s="5"/>
      <c r="F251" s="5"/>
      <c r="G251" s="1"/>
    </row>
    <row r="252" spans="1:7" ht="23.25">
      <c r="A252" s="17">
        <v>200</v>
      </c>
      <c r="B252" s="20" t="s">
        <v>269</v>
      </c>
      <c r="C252" s="20" t="s">
        <v>245</v>
      </c>
      <c r="D252" s="22"/>
      <c r="E252" s="5"/>
      <c r="F252" s="5"/>
      <c r="G252" s="1"/>
    </row>
    <row r="253" spans="1:7" ht="23.25">
      <c r="A253" s="17">
        <v>200</v>
      </c>
      <c r="B253" s="20" t="s">
        <v>270</v>
      </c>
      <c r="C253" s="20" t="s">
        <v>246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271</v>
      </c>
      <c r="C254" s="20" t="s">
        <v>247</v>
      </c>
      <c r="D254" s="22"/>
      <c r="E254" s="5">
        <v>0</v>
      </c>
      <c r="F254" s="5"/>
      <c r="G254" s="1">
        <f>0</f>
        <v>0</v>
      </c>
    </row>
    <row r="255" spans="1:7" ht="23.25">
      <c r="A255" s="17">
        <v>200</v>
      </c>
      <c r="B255" s="20" t="s">
        <v>272</v>
      </c>
      <c r="C255" s="20" t="s">
        <v>248</v>
      </c>
      <c r="D255" s="22"/>
      <c r="E255" s="6">
        <f>130000</f>
        <v>130000</v>
      </c>
      <c r="F255" s="5"/>
      <c r="G255" s="1">
        <f>1050+310</f>
        <v>1360</v>
      </c>
    </row>
    <row r="256" spans="1:7" ht="23.25">
      <c r="A256" s="17">
        <v>200</v>
      </c>
      <c r="B256" s="20" t="s">
        <v>273</v>
      </c>
      <c r="C256" s="20" t="s">
        <v>249</v>
      </c>
      <c r="D256" s="22"/>
      <c r="E256" s="5"/>
      <c r="F256" s="5"/>
      <c r="G256" s="1"/>
    </row>
    <row r="257" spans="1:7" ht="34.5">
      <c r="A257" s="17">
        <v>200</v>
      </c>
      <c r="B257" s="20" t="s">
        <v>349</v>
      </c>
      <c r="C257" s="20" t="s">
        <v>282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26</v>
      </c>
      <c r="C258" s="14" t="s">
        <v>136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0</v>
      </c>
    </row>
    <row r="259" spans="1:7" ht="3" hidden="1" customHeight="1">
      <c r="A259" s="17">
        <v>200</v>
      </c>
      <c r="B259" s="20" t="s">
        <v>54</v>
      </c>
      <c r="C259" s="20" t="s">
        <v>9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140</v>
      </c>
      <c r="C260" s="20" t="s">
        <v>33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207</v>
      </c>
      <c r="C261" s="20" t="s">
        <v>102</v>
      </c>
      <c r="D261" s="22"/>
      <c r="E261" s="5"/>
      <c r="F261" s="5"/>
      <c r="G261" s="5"/>
    </row>
    <row r="262" spans="1:7">
      <c r="A262" s="17">
        <v>200</v>
      </c>
      <c r="B262" s="20" t="s">
        <v>154</v>
      </c>
      <c r="C262" s="20" t="s">
        <v>109</v>
      </c>
      <c r="D262" s="22"/>
      <c r="E262" s="5"/>
      <c r="F262" s="5"/>
      <c r="G262" s="5"/>
    </row>
    <row r="263" spans="1:7">
      <c r="A263" s="17">
        <v>200</v>
      </c>
      <c r="B263" s="20" t="s">
        <v>342</v>
      </c>
      <c r="C263" s="20" t="s">
        <v>126</v>
      </c>
      <c r="D263" s="22"/>
      <c r="E263" s="6">
        <f>E264+E265</f>
        <v>60000</v>
      </c>
      <c r="F263" s="5"/>
      <c r="G263" s="5">
        <f>G265+G264</f>
        <v>0</v>
      </c>
    </row>
    <row r="264" spans="1:7">
      <c r="A264" s="17">
        <v>200</v>
      </c>
      <c r="B264" s="20" t="s">
        <v>337</v>
      </c>
      <c r="C264" s="20" t="s">
        <v>150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343</v>
      </c>
      <c r="C265" s="20" t="s">
        <v>110</v>
      </c>
      <c r="D265" s="22"/>
      <c r="E265" s="5">
        <f>E266</f>
        <v>40000</v>
      </c>
      <c r="F265" s="5"/>
      <c r="G265" s="5">
        <f>G266</f>
        <v>0</v>
      </c>
    </row>
    <row r="266" spans="1:7" ht="23.25">
      <c r="A266" s="17">
        <v>200</v>
      </c>
      <c r="B266" s="20" t="s">
        <v>348</v>
      </c>
      <c r="C266" s="20" t="s">
        <v>248</v>
      </c>
      <c r="D266" s="22">
        <f>D267+D268+D269+D270+D281+D282+D283</f>
        <v>0</v>
      </c>
      <c r="E266" s="6">
        <f>40000</f>
        <v>40000</v>
      </c>
      <c r="F266" s="5"/>
      <c r="G266" s="5"/>
    </row>
    <row r="267" spans="1:7" ht="24" customHeight="1">
      <c r="A267" s="13">
        <v>200</v>
      </c>
      <c r="B267" s="14" t="s">
        <v>333</v>
      </c>
      <c r="C267" s="14" t="s">
        <v>336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334</v>
      </c>
      <c r="C268" s="20" t="s">
        <v>33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335</v>
      </c>
      <c r="C269" s="20" t="s">
        <v>102</v>
      </c>
      <c r="D269" s="22"/>
      <c r="E269" s="5"/>
      <c r="F269" s="5"/>
      <c r="G269" s="5"/>
    </row>
    <row r="270" spans="1:7">
      <c r="A270" s="17">
        <v>200</v>
      </c>
      <c r="B270" s="20" t="s">
        <v>341</v>
      </c>
      <c r="C270" s="20" t="s">
        <v>109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373</v>
      </c>
      <c r="C271" s="21" t="s">
        <v>374</v>
      </c>
      <c r="D271" s="27">
        <f>D272+D275+D278</f>
        <v>0</v>
      </c>
      <c r="E271" s="27">
        <f>E272+E275+E278</f>
        <v>3607874.6</v>
      </c>
      <c r="F271" s="27">
        <f>F272+F275+F278</f>
        <v>0</v>
      </c>
      <c r="G271" s="27">
        <f>G272+G275+G278</f>
        <v>572485.27</v>
      </c>
    </row>
    <row r="272" spans="1:7" ht="69.75" customHeight="1">
      <c r="A272" s="17">
        <v>200</v>
      </c>
      <c r="B272" s="18" t="s">
        <v>27</v>
      </c>
      <c r="C272" s="21" t="s">
        <v>34</v>
      </c>
      <c r="D272" s="22"/>
      <c r="E272" s="5">
        <f>E273</f>
        <v>629000</v>
      </c>
      <c r="F272" s="5">
        <f>F278</f>
        <v>0</v>
      </c>
      <c r="G272" s="5">
        <f>G273</f>
        <v>47047.72</v>
      </c>
    </row>
    <row r="273" spans="1:7">
      <c r="A273" s="17">
        <v>200</v>
      </c>
      <c r="B273" s="20" t="s">
        <v>141</v>
      </c>
      <c r="C273" s="20" t="s">
        <v>33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47047.72</v>
      </c>
    </row>
    <row r="274" spans="1:7">
      <c r="A274" s="17">
        <v>200</v>
      </c>
      <c r="B274" s="20" t="s">
        <v>59</v>
      </c>
      <c r="C274" s="20" t="s">
        <v>138</v>
      </c>
      <c r="D274" s="22"/>
      <c r="E274" s="5">
        <f>629000</f>
        <v>629000</v>
      </c>
      <c r="F274" s="5"/>
      <c r="G274" s="5">
        <f>12659.53+22534.69+11853.5</f>
        <v>47047.72</v>
      </c>
    </row>
    <row r="275" spans="1:7" ht="17.25" customHeight="1">
      <c r="A275" s="17">
        <v>200</v>
      </c>
      <c r="B275" s="18" t="s">
        <v>97</v>
      </c>
      <c r="C275" s="21" t="s">
        <v>125</v>
      </c>
      <c r="D275" s="22"/>
      <c r="E275" s="5">
        <f>E276</f>
        <v>1830874.6</v>
      </c>
      <c r="F275" s="5">
        <f>F281</f>
        <v>0</v>
      </c>
      <c r="G275" s="5">
        <f>G276</f>
        <v>332412.91000000003</v>
      </c>
    </row>
    <row r="276" spans="1:7">
      <c r="A276" s="17">
        <v>200</v>
      </c>
      <c r="B276" s="20" t="s">
        <v>42</v>
      </c>
      <c r="C276" s="20" t="s">
        <v>33</v>
      </c>
      <c r="D276" s="22">
        <f>D277</f>
        <v>0</v>
      </c>
      <c r="E276" s="5">
        <f>E277</f>
        <v>1830874.6</v>
      </c>
      <c r="F276" s="5">
        <f>F277</f>
        <v>0</v>
      </c>
      <c r="G276" s="5">
        <f>G277</f>
        <v>332412.91000000003</v>
      </c>
    </row>
    <row r="277" spans="1:7">
      <c r="A277" s="17">
        <v>200</v>
      </c>
      <c r="B277" s="20" t="s">
        <v>155</v>
      </c>
      <c r="C277" s="20" t="s">
        <v>138</v>
      </c>
      <c r="D277" s="22"/>
      <c r="E277" s="5">
        <f>1565000+265874.6</f>
        <v>1830874.6</v>
      </c>
      <c r="F277" s="5"/>
      <c r="G277" s="5">
        <f>175247.77+157165.14</f>
        <v>332412.91000000003</v>
      </c>
    </row>
    <row r="278" spans="1:7" ht="23.25" customHeight="1">
      <c r="A278" s="17">
        <v>200</v>
      </c>
      <c r="B278" s="18" t="s">
        <v>151</v>
      </c>
      <c r="C278" s="21" t="s">
        <v>149</v>
      </c>
      <c r="D278" s="22"/>
      <c r="E278" s="5">
        <f>E279</f>
        <v>1148000</v>
      </c>
      <c r="F278" s="5">
        <f>F284</f>
        <v>0</v>
      </c>
      <c r="G278" s="5">
        <f>G279</f>
        <v>193024.64000000001</v>
      </c>
    </row>
    <row r="279" spans="1:7">
      <c r="A279" s="17">
        <v>200</v>
      </c>
      <c r="B279" s="20" t="s">
        <v>2</v>
      </c>
      <c r="C279" s="20" t="s">
        <v>33</v>
      </c>
      <c r="D279" s="22">
        <f>D280</f>
        <v>0</v>
      </c>
      <c r="E279" s="5">
        <f>E280</f>
        <v>1148000</v>
      </c>
      <c r="F279" s="5">
        <f>F280</f>
        <v>0</v>
      </c>
      <c r="G279" s="5">
        <f>G280</f>
        <v>193024.64000000001</v>
      </c>
    </row>
    <row r="280" spans="1:7">
      <c r="A280" s="17">
        <v>200</v>
      </c>
      <c r="B280" s="20" t="s">
        <v>117</v>
      </c>
      <c r="C280" s="20" t="s">
        <v>138</v>
      </c>
      <c r="D280" s="22"/>
      <c r="E280" s="5">
        <f>1148000</f>
        <v>1148000</v>
      </c>
      <c r="F280" s="5"/>
      <c r="G280" s="5">
        <f>82541.02+110483.62</f>
        <v>193024.64000000001</v>
      </c>
    </row>
    <row r="281" spans="1:7" ht="23.25">
      <c r="A281" s="13">
        <v>200</v>
      </c>
      <c r="B281" s="21" t="s">
        <v>208</v>
      </c>
      <c r="C281" s="21" t="s">
        <v>274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36266.880000000005</v>
      </c>
    </row>
    <row r="282" spans="1:7" s="16" customFormat="1" ht="13.5" customHeight="1">
      <c r="A282" s="17">
        <v>200</v>
      </c>
      <c r="B282" s="18" t="s">
        <v>35</v>
      </c>
      <c r="C282" s="18" t="s">
        <v>105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36266.880000000005</v>
      </c>
    </row>
    <row r="283" spans="1:7" hidden="1">
      <c r="A283" s="17">
        <v>200</v>
      </c>
      <c r="B283" s="20" t="s">
        <v>46</v>
      </c>
      <c r="C283" s="20" t="s">
        <v>9</v>
      </c>
      <c r="D283" s="22"/>
      <c r="E283" s="5"/>
      <c r="F283" s="5"/>
      <c r="G283" s="5"/>
    </row>
    <row r="284" spans="1:7">
      <c r="A284" s="17">
        <v>200</v>
      </c>
      <c r="B284" s="20" t="s">
        <v>139</v>
      </c>
      <c r="C284" s="20" t="s">
        <v>38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36266.880000000005</v>
      </c>
    </row>
    <row r="285" spans="1:7" ht="34.5">
      <c r="A285" s="17">
        <v>200</v>
      </c>
      <c r="B285" s="20" t="s">
        <v>340</v>
      </c>
      <c r="C285" s="20" t="s">
        <v>21</v>
      </c>
      <c r="D285" s="22"/>
      <c r="E285" s="5">
        <f>252000</f>
        <v>252000</v>
      </c>
      <c r="F285" s="5"/>
      <c r="G285" s="5">
        <f>17058.75+19208.13</f>
        <v>36266.880000000005</v>
      </c>
    </row>
    <row r="286" spans="1:7" ht="45.75">
      <c r="A286" s="13">
        <v>200</v>
      </c>
      <c r="B286" s="21" t="s">
        <v>361</v>
      </c>
      <c r="C286" s="21" t="s">
        <v>275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0</v>
      </c>
    </row>
    <row r="287" spans="1:7" s="16" customFormat="1" ht="17.25" customHeight="1">
      <c r="A287" s="17">
        <v>200</v>
      </c>
      <c r="B287" s="18" t="s">
        <v>106</v>
      </c>
      <c r="C287" s="18" t="s">
        <v>49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0</v>
      </c>
    </row>
    <row r="288" spans="1:7" hidden="1">
      <c r="A288" s="17">
        <v>200</v>
      </c>
      <c r="B288" s="20" t="s">
        <v>142</v>
      </c>
      <c r="C288" s="20" t="s">
        <v>9</v>
      </c>
      <c r="D288" s="22"/>
      <c r="E288" s="5"/>
      <c r="F288" s="5"/>
      <c r="G288" s="5"/>
    </row>
    <row r="289" spans="1:7">
      <c r="A289" s="17">
        <v>200</v>
      </c>
      <c r="B289" s="20" t="s">
        <v>55</v>
      </c>
      <c r="C289" s="20" t="s">
        <v>38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0</v>
      </c>
    </row>
    <row r="290" spans="1:7" ht="21.75" customHeight="1">
      <c r="A290" s="17">
        <v>200</v>
      </c>
      <c r="B290" s="20" t="s">
        <v>72</v>
      </c>
      <c r="C290" s="20" t="s">
        <v>10</v>
      </c>
      <c r="D290" s="22"/>
      <c r="E290" s="5">
        <v>50000</v>
      </c>
      <c r="F290" s="5"/>
      <c r="G290" s="5">
        <f>0</f>
        <v>0</v>
      </c>
    </row>
    <row r="291" spans="1:7" ht="45" customHeight="1">
      <c r="A291" s="13">
        <v>200</v>
      </c>
      <c r="B291" s="21" t="s">
        <v>209</v>
      </c>
      <c r="C291" s="21" t="s">
        <v>276</v>
      </c>
      <c r="D291" s="27">
        <f t="shared" ref="D291:G293" si="1">D292</f>
        <v>0</v>
      </c>
      <c r="E291" s="28">
        <f t="shared" si="1"/>
        <v>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19</v>
      </c>
      <c r="C292" s="18" t="s">
        <v>60</v>
      </c>
      <c r="D292" s="22">
        <f t="shared" si="1"/>
        <v>0</v>
      </c>
      <c r="E292" s="5">
        <f t="shared" si="1"/>
        <v>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70</v>
      </c>
      <c r="C293" s="20" t="s">
        <v>126</v>
      </c>
      <c r="D293" s="22">
        <f t="shared" si="1"/>
        <v>0</v>
      </c>
      <c r="E293" s="5">
        <f t="shared" si="1"/>
        <v>0</v>
      </c>
      <c r="F293" s="5">
        <f t="shared" si="1"/>
        <v>0</v>
      </c>
      <c r="G293" s="5">
        <f t="shared" si="1"/>
        <v>0</v>
      </c>
    </row>
    <row r="294" spans="1:7">
      <c r="A294" s="17">
        <v>200</v>
      </c>
      <c r="B294" s="20" t="s">
        <v>23</v>
      </c>
      <c r="C294" s="20" t="s">
        <v>150</v>
      </c>
      <c r="D294" s="22"/>
      <c r="E294" s="5"/>
      <c r="F294" s="5"/>
      <c r="G294" s="5"/>
    </row>
    <row r="295" spans="1:7" ht="46.5" customHeight="1">
      <c r="A295" s="13">
        <v>200</v>
      </c>
      <c r="B295" s="21" t="s">
        <v>210</v>
      </c>
      <c r="C295" s="21" t="s">
        <v>211</v>
      </c>
      <c r="D295" s="27">
        <f>D296+D304</f>
        <v>0</v>
      </c>
      <c r="E295" s="28">
        <f>E296+E301+E304</f>
        <v>2500000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52</v>
      </c>
      <c r="C296" s="18" t="s">
        <v>99</v>
      </c>
      <c r="D296" s="22"/>
      <c r="E296" s="5">
        <f>E297</f>
        <v>1000000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108</v>
      </c>
      <c r="C297" s="20" t="s">
        <v>33</v>
      </c>
      <c r="D297" s="22">
        <f>D298</f>
        <v>0</v>
      </c>
      <c r="E297" s="5">
        <f>E298</f>
        <v>1000000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338</v>
      </c>
      <c r="C298" s="20" t="s">
        <v>229</v>
      </c>
      <c r="D298" s="22"/>
      <c r="E298" s="5">
        <f>1000000</f>
        <v>1000000</v>
      </c>
      <c r="F298" s="5"/>
      <c r="G298" s="5">
        <v>0</v>
      </c>
    </row>
    <row r="299" spans="1:7">
      <c r="A299" s="17">
        <v>200</v>
      </c>
      <c r="B299" s="18" t="s">
        <v>146</v>
      </c>
      <c r="C299" s="18" t="s">
        <v>53</v>
      </c>
      <c r="D299" s="22">
        <f>D303</f>
        <v>0</v>
      </c>
      <c r="E299" s="5">
        <f>E300</f>
        <v>1500000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33</v>
      </c>
      <c r="D300" s="22"/>
      <c r="E300" s="5">
        <f>E301</f>
        <v>1500000</v>
      </c>
      <c r="F300" s="5"/>
      <c r="G300" s="5">
        <f>G301</f>
        <v>0</v>
      </c>
    </row>
    <row r="301" spans="1:7" ht="23.25">
      <c r="A301" s="17">
        <v>200</v>
      </c>
      <c r="B301" s="20" t="s">
        <v>339</v>
      </c>
      <c r="C301" s="20" t="s">
        <v>229</v>
      </c>
      <c r="D301" s="22"/>
      <c r="E301" s="6">
        <f>1500000</f>
        <v>1500000</v>
      </c>
      <c r="F301" s="5"/>
      <c r="G301" s="5">
        <f>0</f>
        <v>0</v>
      </c>
    </row>
    <row r="302" spans="1:7">
      <c r="A302" s="17">
        <v>200</v>
      </c>
      <c r="B302" s="20" t="s">
        <v>70</v>
      </c>
      <c r="C302" s="20" t="s">
        <v>126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23</v>
      </c>
      <c r="C303" s="20" t="s">
        <v>150</v>
      </c>
      <c r="D303" s="22"/>
      <c r="E303" s="5"/>
      <c r="F303" s="5"/>
      <c r="G303" s="5"/>
    </row>
    <row r="304" spans="1:7" ht="23.25">
      <c r="A304" s="17">
        <v>200</v>
      </c>
      <c r="B304" s="18" t="s">
        <v>69</v>
      </c>
      <c r="C304" s="18" t="s">
        <v>92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18</v>
      </c>
      <c r="C305" s="20" t="s">
        <v>126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65</v>
      </c>
      <c r="C306" s="20" t="s">
        <v>150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357</v>
      </c>
      <c r="C307" s="21" t="s">
        <v>358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120</v>
      </c>
      <c r="C308" s="18" t="s">
        <v>115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359</v>
      </c>
      <c r="C309" s="20" t="s">
        <v>360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151</v>
      </c>
      <c r="C310" s="18" t="s">
        <v>363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362</v>
      </c>
      <c r="C311" s="20" t="s">
        <v>364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212</v>
      </c>
      <c r="C312" s="21" t="s">
        <v>213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74</v>
      </c>
      <c r="C313" s="18" t="s">
        <v>103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6</v>
      </c>
      <c r="C314" s="20" t="s">
        <v>9</v>
      </c>
      <c r="D314" s="22"/>
      <c r="E314" s="5"/>
      <c r="F314" s="5"/>
      <c r="G314" s="5"/>
    </row>
    <row r="315" spans="1:7" ht="23.25">
      <c r="A315" s="17">
        <v>200</v>
      </c>
      <c r="B315" s="20" t="s">
        <v>137</v>
      </c>
      <c r="C315" s="20" t="s">
        <v>58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40</v>
      </c>
      <c r="C316" s="20" t="s">
        <v>147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214</v>
      </c>
      <c r="C317" s="21" t="s">
        <v>277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97</v>
      </c>
      <c r="C318" s="18" t="s">
        <v>125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133</v>
      </c>
      <c r="C319" s="20" t="s">
        <v>278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280</v>
      </c>
      <c r="C320" s="20" t="s">
        <v>279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215</v>
      </c>
      <c r="C321" s="21" t="s">
        <v>216</v>
      </c>
      <c r="D321" s="27">
        <f>D322+D324</f>
        <v>0</v>
      </c>
      <c r="E321" s="28">
        <f>E322+E324</f>
        <v>34000</v>
      </c>
      <c r="F321" s="28">
        <f>F322+F324</f>
        <v>0</v>
      </c>
      <c r="G321" s="28">
        <f>G322+G324</f>
        <v>20899</v>
      </c>
    </row>
    <row r="322" spans="1:7" ht="57">
      <c r="A322" s="17">
        <v>200</v>
      </c>
      <c r="B322" s="18" t="s">
        <v>27</v>
      </c>
      <c r="C322" s="18" t="s">
        <v>34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20899</v>
      </c>
    </row>
    <row r="323" spans="1:7">
      <c r="A323" s="17">
        <v>200</v>
      </c>
      <c r="B323" s="20" t="s">
        <v>284</v>
      </c>
      <c r="C323" s="20" t="s">
        <v>152</v>
      </c>
      <c r="D323" s="22"/>
      <c r="E323" s="6">
        <f>10000+12000</f>
        <v>22000</v>
      </c>
      <c r="F323" s="5"/>
      <c r="G323" s="5">
        <f>20005+894</f>
        <v>20899</v>
      </c>
    </row>
    <row r="324" spans="1:7">
      <c r="A324" s="17">
        <v>200</v>
      </c>
      <c r="B324" s="18" t="s">
        <v>151</v>
      </c>
      <c r="C324" s="18" t="s">
        <v>149</v>
      </c>
      <c r="D324" s="22">
        <f>D325</f>
        <v>0</v>
      </c>
      <c r="E324" s="5">
        <f>E325</f>
        <v>12000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285</v>
      </c>
      <c r="C325" s="20" t="s">
        <v>152</v>
      </c>
      <c r="D325" s="22"/>
      <c r="E325" s="5">
        <f>12000</f>
        <v>12000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217</v>
      </c>
      <c r="C326" s="21" t="s">
        <v>218</v>
      </c>
      <c r="D326" s="27">
        <f>D327+D329</f>
        <v>0</v>
      </c>
      <c r="E326" s="28">
        <f>E327+E329</f>
        <v>254000</v>
      </c>
      <c r="F326" s="28">
        <f>F327+F329</f>
        <v>0</v>
      </c>
      <c r="G326" s="28">
        <f>G327+G329</f>
        <v>0</v>
      </c>
    </row>
    <row r="327" spans="1:7" ht="57">
      <c r="A327" s="17">
        <v>200</v>
      </c>
      <c r="B327" s="18" t="s">
        <v>27</v>
      </c>
      <c r="C327" s="18" t="s">
        <v>34</v>
      </c>
      <c r="D327" s="22">
        <f>D328</f>
        <v>0</v>
      </c>
      <c r="E327" s="5">
        <f>E328</f>
        <v>249000</v>
      </c>
      <c r="F327" s="5">
        <f>F328</f>
        <v>0</v>
      </c>
      <c r="G327" s="5">
        <f>G328</f>
        <v>0</v>
      </c>
    </row>
    <row r="328" spans="1:7">
      <c r="A328" s="17">
        <v>200</v>
      </c>
      <c r="B328" s="20" t="s">
        <v>284</v>
      </c>
      <c r="C328" s="20" t="s">
        <v>152</v>
      </c>
      <c r="D328" s="22"/>
      <c r="E328" s="6">
        <f>261000-12000</f>
        <v>249000</v>
      </c>
      <c r="F328" s="5"/>
      <c r="G328" s="5">
        <f>0</f>
        <v>0</v>
      </c>
    </row>
    <row r="329" spans="1:7">
      <c r="A329" s="17">
        <v>200</v>
      </c>
      <c r="B329" s="18" t="s">
        <v>151</v>
      </c>
      <c r="C329" s="18" t="s">
        <v>149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285</v>
      </c>
      <c r="C330" s="20" t="s">
        <v>152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219</v>
      </c>
      <c r="C331" s="21" t="s">
        <v>220</v>
      </c>
      <c r="D331" s="27">
        <f>D332+D336+D339</f>
        <v>0</v>
      </c>
      <c r="E331" s="28">
        <f>E332+E336+E339</f>
        <v>1000</v>
      </c>
      <c r="F331" s="28">
        <f>F332+F336+F339</f>
        <v>0</v>
      </c>
      <c r="G331" s="28">
        <f>G332+G336+G339</f>
        <v>0</v>
      </c>
    </row>
    <row r="332" spans="1:7" ht="56.25" customHeight="1">
      <c r="A332" s="17">
        <v>200</v>
      </c>
      <c r="B332" s="18" t="s">
        <v>27</v>
      </c>
      <c r="C332" s="18" t="s">
        <v>34</v>
      </c>
      <c r="D332" s="22">
        <f t="shared" ref="D332:G332" si="4">D333</f>
        <v>0</v>
      </c>
      <c r="E332" s="5">
        <f t="shared" si="4"/>
        <v>1000</v>
      </c>
      <c r="F332" s="5">
        <f t="shared" si="4"/>
        <v>0</v>
      </c>
      <c r="G332" s="5">
        <f t="shared" si="4"/>
        <v>0</v>
      </c>
    </row>
    <row r="333" spans="1:7" ht="27.75" customHeight="1">
      <c r="A333" s="17">
        <v>200</v>
      </c>
      <c r="B333" s="18" t="s">
        <v>7</v>
      </c>
      <c r="C333" s="18" t="s">
        <v>152</v>
      </c>
      <c r="D333" s="22"/>
      <c r="E333" s="5">
        <f>E335+E334</f>
        <v>1000</v>
      </c>
      <c r="F333" s="5">
        <f>F335</f>
        <v>0</v>
      </c>
      <c r="G333" s="5">
        <f>G335+G334</f>
        <v>0</v>
      </c>
    </row>
    <row r="334" spans="1:7" ht="27.75" customHeight="1">
      <c r="A334" s="17">
        <v>200</v>
      </c>
      <c r="B334" s="18" t="s">
        <v>368</v>
      </c>
      <c r="C334" s="20" t="s">
        <v>152</v>
      </c>
      <c r="D334" s="22"/>
      <c r="E334" s="5">
        <v>0</v>
      </c>
      <c r="F334" s="5"/>
      <c r="G334" s="5">
        <f>0</f>
        <v>0</v>
      </c>
    </row>
    <row r="335" spans="1:7" ht="27.75" customHeight="1">
      <c r="A335" s="17">
        <v>200</v>
      </c>
      <c r="B335" s="18" t="s">
        <v>287</v>
      </c>
      <c r="C335" s="20" t="s">
        <v>288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19</v>
      </c>
      <c r="C336" s="18" t="s">
        <v>60</v>
      </c>
      <c r="D336" s="22">
        <f t="shared" ref="D336:G337" si="5">D337</f>
        <v>0</v>
      </c>
      <c r="E336" s="5">
        <f t="shared" si="5"/>
        <v>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5</v>
      </c>
      <c r="C337" s="18" t="s">
        <v>152</v>
      </c>
      <c r="D337" s="22">
        <f t="shared" si="5"/>
        <v>0</v>
      </c>
      <c r="E337" s="5">
        <f t="shared" si="5"/>
        <v>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283</v>
      </c>
      <c r="C338" s="20" t="s">
        <v>288</v>
      </c>
      <c r="D338" s="22"/>
      <c r="E338" s="5"/>
      <c r="F338" s="5"/>
      <c r="G338" s="5"/>
    </row>
    <row r="339" spans="1:7" ht="21" customHeight="1">
      <c r="A339" s="17">
        <v>200</v>
      </c>
      <c r="B339" s="18" t="s">
        <v>151</v>
      </c>
      <c r="C339" s="18" t="s">
        <v>149</v>
      </c>
      <c r="D339" s="22">
        <f t="shared" ref="D339:G339" si="6">D340</f>
        <v>0</v>
      </c>
      <c r="E339" s="5">
        <f t="shared" si="6"/>
        <v>0</v>
      </c>
      <c r="F339" s="5">
        <f t="shared" si="6"/>
        <v>0</v>
      </c>
      <c r="G339" s="5">
        <f t="shared" si="6"/>
        <v>0</v>
      </c>
    </row>
    <row r="340" spans="1:7" ht="18" customHeight="1">
      <c r="A340" s="17">
        <v>200</v>
      </c>
      <c r="B340" s="20" t="s">
        <v>134</v>
      </c>
      <c r="C340" s="20" t="s">
        <v>152</v>
      </c>
      <c r="D340" s="22">
        <f>D342</f>
        <v>0</v>
      </c>
      <c r="E340" s="5">
        <f>E342+E341</f>
        <v>0</v>
      </c>
      <c r="F340" s="5">
        <f>F342</f>
        <v>0</v>
      </c>
      <c r="G340" s="5">
        <f>G342+G341</f>
        <v>0</v>
      </c>
    </row>
    <row r="341" spans="1:7" ht="18" customHeight="1">
      <c r="A341" s="17"/>
      <c r="B341" s="20" t="s">
        <v>369</v>
      </c>
      <c r="C341" s="20" t="s">
        <v>152</v>
      </c>
      <c r="D341" s="22"/>
      <c r="E341" s="5">
        <v>0</v>
      </c>
      <c r="F341" s="5"/>
      <c r="G341" s="5">
        <v>0</v>
      </c>
    </row>
    <row r="342" spans="1:7" ht="25.5" customHeight="1">
      <c r="A342" s="17">
        <v>200</v>
      </c>
      <c r="B342" s="20" t="s">
        <v>286</v>
      </c>
      <c r="C342" s="20" t="s">
        <v>288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354</v>
      </c>
      <c r="C343" s="21" t="s">
        <v>355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165</v>
      </c>
      <c r="C344" s="14" t="s">
        <v>82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89</v>
      </c>
      <c r="C345" s="20" t="s">
        <v>9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356</v>
      </c>
      <c r="C346" s="20" t="s">
        <v>152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127</v>
      </c>
      <c r="C347" s="2" t="s">
        <v>30</v>
      </c>
      <c r="D347" s="3">
        <f>-[1]Sheet2!$D$6</f>
        <v>11090004.6</v>
      </c>
      <c r="E347" s="4">
        <f>-[1]Sheet2!$E$6</f>
        <v>0</v>
      </c>
      <c r="F347" s="4">
        <f>-[1]Sheet2!$F$6</f>
        <v>139500</v>
      </c>
      <c r="G347" s="4">
        <f>-[1]Sheet2!$G$6</f>
        <v>261078.94000000041</v>
      </c>
    </row>
    <row r="348" spans="1:7">
      <c r="D348" s="23"/>
      <c r="E348" s="40" t="s">
        <v>114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370</v>
      </c>
      <c r="C351" s="46"/>
      <c r="D351" s="46"/>
      <c r="E351" s="45" t="s">
        <v>371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174</v>
      </c>
      <c r="C353" s="46"/>
      <c r="D353" s="46"/>
      <c r="E353" s="45" t="s">
        <v>372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2021-03-01T11:07:01Z</cp:lastPrinted>
  <dcterms:created xsi:type="dcterms:W3CDTF">2014-08-26T07:56:34Z</dcterms:created>
  <dcterms:modified xsi:type="dcterms:W3CDTF">2021-03-03T07:42:29Z</dcterms:modified>
</cp:coreProperties>
</file>