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05" yWindow="105" windowWidth="10005" windowHeight="7005"/>
  </bookViews>
  <sheets>
    <sheet name="Sheet2" sheetId="1" r:id="rId1"/>
  </sheets>
  <externalReferences>
    <externalReference r:id="rId2"/>
  </externalReferences>
  <definedNames>
    <definedName name="_xlnm.Print_Titles" localSheetId="0">Sheet2!$5:$5</definedName>
  </definedNames>
  <calcPr calcId="125725"/>
</workbook>
</file>

<file path=xl/calcChain.xml><?xml version="1.0" encoding="utf-8"?>
<calcChain xmlns="http://schemas.openxmlformats.org/spreadsheetml/2006/main">
  <c r="D347" i="1"/>
  <c r="E347"/>
  <c r="G347"/>
  <c r="F347"/>
  <c r="E264"/>
  <c r="E266"/>
  <c r="G76" l="1"/>
  <c r="G285"/>
  <c r="G284" s="1"/>
  <c r="G31"/>
  <c r="G9"/>
  <c r="G28"/>
  <c r="E210"/>
  <c r="E209"/>
  <c r="G192"/>
  <c r="G193"/>
  <c r="G195"/>
  <c r="G174"/>
  <c r="G175"/>
  <c r="G290"/>
  <c r="E285"/>
  <c r="G323"/>
  <c r="G325"/>
  <c r="G328"/>
  <c r="G330"/>
  <c r="E330"/>
  <c r="E325"/>
  <c r="E280"/>
  <c r="G239"/>
  <c r="G241"/>
  <c r="G242"/>
  <c r="G243"/>
  <c r="G249"/>
  <c r="G254"/>
  <c r="G255"/>
  <c r="E255"/>
  <c r="E249"/>
  <c r="E243"/>
  <c r="E242"/>
  <c r="E241"/>
  <c r="G207"/>
  <c r="G208"/>
  <c r="G209"/>
  <c r="G210"/>
  <c r="G212"/>
  <c r="G218"/>
  <c r="E218"/>
  <c r="E212"/>
  <c r="E277"/>
  <c r="E276" s="1"/>
  <c r="E275" s="1"/>
  <c r="E208"/>
  <c r="G316"/>
  <c r="G311"/>
  <c r="G301"/>
  <c r="E301"/>
  <c r="E195"/>
  <c r="E193"/>
  <c r="E192"/>
  <c r="E174"/>
  <c r="E175"/>
  <c r="E298"/>
  <c r="E155"/>
  <c r="G150"/>
  <c r="E150"/>
  <c r="E274"/>
  <c r="G274"/>
  <c r="G277"/>
  <c r="D271"/>
  <c r="E279"/>
  <c r="E278" s="1"/>
  <c r="G279"/>
  <c r="F279"/>
  <c r="D279"/>
  <c r="G278"/>
  <c r="G276"/>
  <c r="F276"/>
  <c r="D276"/>
  <c r="G275"/>
  <c r="G273"/>
  <c r="F273"/>
  <c r="E273"/>
  <c r="D273"/>
  <c r="G272"/>
  <c r="E272"/>
  <c r="D297"/>
  <c r="D289"/>
  <c r="D287" s="1"/>
  <c r="G334"/>
  <c r="G335"/>
  <c r="F316"/>
  <c r="E328"/>
  <c r="E323"/>
  <c r="G346"/>
  <c r="G71"/>
  <c r="G82"/>
  <c r="G85"/>
  <c r="G88"/>
  <c r="E88"/>
  <c r="E85"/>
  <c r="E82"/>
  <c r="G72"/>
  <c r="G73"/>
  <c r="G75"/>
  <c r="E76"/>
  <c r="E75"/>
  <c r="E73"/>
  <c r="E72"/>
  <c r="E71"/>
  <c r="E117"/>
  <c r="G117"/>
  <c r="G130"/>
  <c r="E31"/>
  <c r="G16"/>
  <c r="E16"/>
  <c r="E9"/>
  <c r="G41"/>
  <c r="G43"/>
  <c r="E41"/>
  <c r="E28"/>
  <c r="E158"/>
  <c r="D316"/>
  <c r="E238" l="1"/>
  <c r="E237" s="1"/>
  <c r="E271"/>
  <c r="G271"/>
  <c r="G250"/>
  <c r="G315"/>
  <c r="E83" l="1"/>
  <c r="E40" l="1"/>
  <c r="G83" l="1"/>
  <c r="G340" l="1"/>
  <c r="E340"/>
  <c r="G333" l="1"/>
  <c r="G329"/>
  <c r="G300"/>
  <c r="G125"/>
  <c r="G123" l="1"/>
  <c r="G206" l="1"/>
  <c r="E333"/>
  <c r="G213" l="1"/>
  <c r="G211" s="1"/>
  <c r="G40" l="1"/>
  <c r="G8"/>
  <c r="G81" l="1"/>
  <c r="G345" l="1"/>
  <c r="G344" s="1"/>
  <c r="G343" s="1"/>
  <c r="G92"/>
  <c r="G91" s="1"/>
  <c r="E92"/>
  <c r="E91" s="1"/>
  <c r="G310" l="1"/>
  <c r="G307" s="1"/>
  <c r="F311"/>
  <c r="F310" s="1"/>
  <c r="F307" s="1"/>
  <c r="D311"/>
  <c r="D310" s="1"/>
  <c r="E310"/>
  <c r="G27"/>
  <c r="G116"/>
  <c r="G282"/>
  <c r="G281" s="1"/>
  <c r="D309"/>
  <c r="D308" s="1"/>
  <c r="E8"/>
  <c r="E265"/>
  <c r="E284"/>
  <c r="E282" s="1"/>
  <c r="E207"/>
  <c r="E308"/>
  <c r="E153"/>
  <c r="E125"/>
  <c r="E116"/>
  <c r="E345"/>
  <c r="E344" s="1"/>
  <c r="E343" s="1"/>
  <c r="G33"/>
  <c r="G32" s="1"/>
  <c r="E33"/>
  <c r="E32" s="1"/>
  <c r="D36"/>
  <c r="E36"/>
  <c r="F36"/>
  <c r="G36"/>
  <c r="D38"/>
  <c r="E38"/>
  <c r="F38"/>
  <c r="G38"/>
  <c r="E329"/>
  <c r="G45"/>
  <c r="E80"/>
  <c r="G268"/>
  <c r="G267" s="1"/>
  <c r="G149"/>
  <c r="G80"/>
  <c r="G178"/>
  <c r="E178"/>
  <c r="E179"/>
  <c r="E250"/>
  <c r="G265"/>
  <c r="G263" s="1"/>
  <c r="E227"/>
  <c r="E226" s="1"/>
  <c r="F267"/>
  <c r="D267"/>
  <c r="E332"/>
  <c r="E149"/>
  <c r="E148" s="1"/>
  <c r="D149"/>
  <c r="D148" s="1"/>
  <c r="D147" s="1"/>
  <c r="F297"/>
  <c r="E297"/>
  <c r="E296" s="1"/>
  <c r="F299"/>
  <c r="D299"/>
  <c r="F333"/>
  <c r="F332" s="1"/>
  <c r="D332"/>
  <c r="G337"/>
  <c r="G336" s="1"/>
  <c r="F337"/>
  <c r="F336" s="1"/>
  <c r="E337"/>
  <c r="D337"/>
  <c r="D336" s="1"/>
  <c r="G339"/>
  <c r="F340"/>
  <c r="F339" s="1"/>
  <c r="E339"/>
  <c r="D340"/>
  <c r="D339" s="1"/>
  <c r="F250"/>
  <c r="F248" s="1"/>
  <c r="D250"/>
  <c r="D248" s="1"/>
  <c r="G228"/>
  <c r="F228"/>
  <c r="E228"/>
  <c r="D228"/>
  <c r="F213"/>
  <c r="F211" s="1"/>
  <c r="E213"/>
  <c r="E211" s="1"/>
  <c r="D213"/>
  <c r="D211" s="1"/>
  <c r="G196"/>
  <c r="F196"/>
  <c r="F194" s="1"/>
  <c r="E196"/>
  <c r="E194" s="1"/>
  <c r="D196"/>
  <c r="D194" s="1"/>
  <c r="G181"/>
  <c r="F181"/>
  <c r="E181"/>
  <c r="D181"/>
  <c r="G158"/>
  <c r="G157" s="1"/>
  <c r="F158"/>
  <c r="F157" s="1"/>
  <c r="E157"/>
  <c r="D158"/>
  <c r="D157" s="1"/>
  <c r="G139"/>
  <c r="G138" s="1"/>
  <c r="F139"/>
  <c r="F138" s="1"/>
  <c r="E139"/>
  <c r="D139"/>
  <c r="D138" s="1"/>
  <c r="F125"/>
  <c r="F123" s="1"/>
  <c r="D125"/>
  <c r="D123" s="1"/>
  <c r="G106"/>
  <c r="G104" s="1"/>
  <c r="F106"/>
  <c r="F104" s="1"/>
  <c r="E106"/>
  <c r="D106"/>
  <c r="D104" s="1"/>
  <c r="F83"/>
  <c r="F81" s="1"/>
  <c r="D83"/>
  <c r="D81" s="1"/>
  <c r="F329"/>
  <c r="D329"/>
  <c r="F327"/>
  <c r="G327"/>
  <c r="G326" s="1"/>
  <c r="D327"/>
  <c r="E324"/>
  <c r="F324"/>
  <c r="G324"/>
  <c r="D324"/>
  <c r="E322"/>
  <c r="E321" s="1"/>
  <c r="F322"/>
  <c r="F321" s="1"/>
  <c r="G322"/>
  <c r="G321" s="1"/>
  <c r="D322"/>
  <c r="E319"/>
  <c r="E318" s="1"/>
  <c r="E317" s="1"/>
  <c r="F319"/>
  <c r="F318" s="1"/>
  <c r="F317" s="1"/>
  <c r="G319"/>
  <c r="G318" s="1"/>
  <c r="G317" s="1"/>
  <c r="D319"/>
  <c r="D318" s="1"/>
  <c r="D317" s="1"/>
  <c r="E315"/>
  <c r="E313" s="1"/>
  <c r="E312" s="1"/>
  <c r="F315"/>
  <c r="F313" s="1"/>
  <c r="F312" s="1"/>
  <c r="G313"/>
  <c r="G312" s="1"/>
  <c r="D315"/>
  <c r="D313" s="1"/>
  <c r="D312" s="1"/>
  <c r="E305"/>
  <c r="E304" s="1"/>
  <c r="F305"/>
  <c r="F304" s="1"/>
  <c r="G305"/>
  <c r="G304" s="1"/>
  <c r="D305"/>
  <c r="D304" s="1"/>
  <c r="D295" s="1"/>
  <c r="E302"/>
  <c r="F302"/>
  <c r="F296" s="1"/>
  <c r="G302"/>
  <c r="D302"/>
  <c r="E293"/>
  <c r="E292" s="1"/>
  <c r="F293"/>
  <c r="F292" s="1"/>
  <c r="F291" s="1"/>
  <c r="G293"/>
  <c r="G292" s="1"/>
  <c r="G291" s="1"/>
  <c r="D293"/>
  <c r="D292" s="1"/>
  <c r="D291" s="1"/>
  <c r="E289"/>
  <c r="E287" s="1"/>
  <c r="F289"/>
  <c r="F287" s="1"/>
  <c r="F286" s="1"/>
  <c r="G289"/>
  <c r="D286"/>
  <c r="F284"/>
  <c r="D284"/>
  <c r="D282" s="1"/>
  <c r="D281" s="1"/>
  <c r="D268" s="1"/>
  <c r="E260"/>
  <c r="F260"/>
  <c r="F258" s="1"/>
  <c r="G260"/>
  <c r="D260"/>
  <c r="D258" s="1"/>
  <c r="F238"/>
  <c r="D238"/>
  <c r="F226"/>
  <c r="G226"/>
  <c r="D226"/>
  <c r="E223"/>
  <c r="F223"/>
  <c r="G223"/>
  <c r="D223"/>
  <c r="D221" s="1"/>
  <c r="F206"/>
  <c r="D206"/>
  <c r="F191"/>
  <c r="G191"/>
  <c r="D191"/>
  <c r="D189" s="1"/>
  <c r="F179"/>
  <c r="G179"/>
  <c r="D179"/>
  <c r="E176"/>
  <c r="F176"/>
  <c r="G176"/>
  <c r="D176"/>
  <c r="E173"/>
  <c r="F173"/>
  <c r="G173"/>
  <c r="D173"/>
  <c r="E168"/>
  <c r="E166" s="1"/>
  <c r="F168"/>
  <c r="F166" s="1"/>
  <c r="G168"/>
  <c r="G166" s="1"/>
  <c r="D168"/>
  <c r="D166" s="1"/>
  <c r="F153"/>
  <c r="D153"/>
  <c r="E138"/>
  <c r="E135"/>
  <c r="F135"/>
  <c r="G135"/>
  <c r="D135"/>
  <c r="D133" s="1"/>
  <c r="F116"/>
  <c r="D116"/>
  <c r="E104"/>
  <c r="E96"/>
  <c r="F96"/>
  <c r="G96"/>
  <c r="D96"/>
  <c r="F70"/>
  <c r="D70"/>
  <c r="E61"/>
  <c r="E59" s="1"/>
  <c r="F61"/>
  <c r="F59" s="1"/>
  <c r="G61"/>
  <c r="G59" s="1"/>
  <c r="E50"/>
  <c r="F50"/>
  <c r="G50"/>
  <c r="D48"/>
  <c r="E42"/>
  <c r="F42"/>
  <c r="G42"/>
  <c r="D42"/>
  <c r="F40"/>
  <c r="D40"/>
  <c r="E30"/>
  <c r="F30"/>
  <c r="D30"/>
  <c r="F27"/>
  <c r="D27"/>
  <c r="E24"/>
  <c r="F24"/>
  <c r="G24"/>
  <c r="D24"/>
  <c r="E20"/>
  <c r="F20"/>
  <c r="G20"/>
  <c r="D20"/>
  <c r="D19" s="1"/>
  <c r="E17"/>
  <c r="F17"/>
  <c r="G17"/>
  <c r="D17"/>
  <c r="E15"/>
  <c r="E14" s="1"/>
  <c r="F15"/>
  <c r="G15"/>
  <c r="D15"/>
  <c r="E11"/>
  <c r="F11"/>
  <c r="G11"/>
  <c r="D11"/>
  <c r="F8"/>
  <c r="D8"/>
  <c r="G297"/>
  <c r="G296" s="1"/>
  <c r="E268"/>
  <c r="E267" s="1"/>
  <c r="G7"/>
  <c r="G248"/>
  <c r="G194"/>
  <c r="G30"/>
  <c r="G238"/>
  <c r="G237" s="1"/>
  <c r="E206"/>
  <c r="F282" l="1"/>
  <c r="F281" s="1"/>
  <c r="F278"/>
  <c r="F272" s="1"/>
  <c r="E48"/>
  <c r="G133"/>
  <c r="E221"/>
  <c r="F6"/>
  <c r="E35"/>
  <c r="D7"/>
  <c r="E191"/>
  <c r="E189" s="1"/>
  <c r="D307"/>
  <c r="D6" s="1"/>
  <c r="D326"/>
  <c r="E171"/>
  <c r="F326"/>
  <c r="E94"/>
  <c r="D14"/>
  <c r="G48"/>
  <c r="G94"/>
  <c r="F114"/>
  <c r="F133"/>
  <c r="D151"/>
  <c r="F171"/>
  <c r="F189"/>
  <c r="G221"/>
  <c r="F94"/>
  <c r="D204"/>
  <c r="E7"/>
  <c r="E307"/>
  <c r="G114"/>
  <c r="D114"/>
  <c r="E81"/>
  <c r="E263"/>
  <c r="G332"/>
  <c r="G331" s="1"/>
  <c r="E27"/>
  <c r="E19" s="1"/>
  <c r="F48"/>
  <c r="F151"/>
  <c r="G171"/>
  <c r="E300"/>
  <c r="E70"/>
  <c r="F7"/>
  <c r="D171"/>
  <c r="F221"/>
  <c r="D321"/>
  <c r="D331"/>
  <c r="G153"/>
  <c r="G151" s="1"/>
  <c r="G189"/>
  <c r="F14"/>
  <c r="E336"/>
  <c r="E331" s="1"/>
  <c r="G70"/>
  <c r="G68" s="1"/>
  <c r="E327"/>
  <c r="G299"/>
  <c r="G295" s="1"/>
  <c r="G35"/>
  <c r="F19"/>
  <c r="D68"/>
  <c r="F295"/>
  <c r="G287"/>
  <c r="D94"/>
  <c r="D236"/>
  <c r="F331"/>
  <c r="D35"/>
  <c r="D33" s="1"/>
  <c r="D32" s="1"/>
  <c r="E204"/>
  <c r="E258"/>
  <c r="E133"/>
  <c r="E286"/>
  <c r="G236"/>
  <c r="F236"/>
  <c r="F204"/>
  <c r="E151"/>
  <c r="E123"/>
  <c r="F35"/>
  <c r="F33" s="1"/>
  <c r="F32" s="1"/>
  <c r="G14"/>
  <c r="G19"/>
  <c r="E281"/>
  <c r="G204"/>
  <c r="E295"/>
  <c r="G258"/>
  <c r="G148"/>
  <c r="G147" s="1"/>
  <c r="D266"/>
  <c r="E147"/>
  <c r="E248"/>
  <c r="E291"/>
  <c r="E45"/>
  <c r="F268" l="1"/>
  <c r="F275"/>
  <c r="F271" s="1"/>
  <c r="D47"/>
  <c r="G47"/>
  <c r="E68"/>
  <c r="F47"/>
  <c r="E326"/>
  <c r="E299"/>
  <c r="G286"/>
  <c r="E236"/>
  <c r="E114"/>
  <c r="E44"/>
  <c r="G6" l="1"/>
  <c r="E47"/>
  <c r="E6" s="1"/>
</calcChain>
</file>

<file path=xl/sharedStrings.xml><?xml version="1.0" encoding="utf-8"?>
<sst xmlns="http://schemas.openxmlformats.org/spreadsheetml/2006/main" count="702" uniqueCount="390">
  <si>
    <t>000  0409  0000000  000  300</t>
  </si>
  <si>
    <t>000  0409  0000000  000  340</t>
  </si>
  <si>
    <t>000  0801  0000000  000  220</t>
  </si>
  <si>
    <t>000  0203  0000000  000  220</t>
  </si>
  <si>
    <t>000  0502  0000000  000  220</t>
  </si>
  <si>
    <t>000  0501  0000000  000  290</t>
  </si>
  <si>
    <t>000  1301  0000000  000  200</t>
  </si>
  <si>
    <t>000  0104  0000000  000  290</t>
  </si>
  <si>
    <t>000  0203  0000000  000  224</t>
  </si>
  <si>
    <t>Расходы</t>
  </si>
  <si>
    <t>Пособия по социальной помощи населению</t>
  </si>
  <si>
    <t>000  0505  0000000  000  200</t>
  </si>
  <si>
    <t>Начисления на выплаты по оплате труда</t>
  </si>
  <si>
    <t>000  0113  0000000  000  290</t>
  </si>
  <si>
    <t>000  0103  0000000  000  211</t>
  </si>
  <si>
    <t>Безвозмездные перечисления организациям</t>
  </si>
  <si>
    <t>000  0203  0000000  000  222</t>
  </si>
  <si>
    <t>000  0801  0000000  000  222</t>
  </si>
  <si>
    <t>000  0505  0000000  000  300</t>
  </si>
  <si>
    <t>000  0501  0000000  000  000</t>
  </si>
  <si>
    <t>000  0104  0000000  000  310</t>
  </si>
  <si>
    <t>Пенсии, пособия, выплачиваемые организациями сектора государственного управления</t>
  </si>
  <si>
    <t>Заработная плата</t>
  </si>
  <si>
    <t>000  0501  0000000  000  310</t>
  </si>
  <si>
    <t>000  0801  0000000  000  226</t>
  </si>
  <si>
    <t>000  0103  0000000  000  213</t>
  </si>
  <si>
    <t>000  1102  0000000  000  000</t>
  </si>
  <si>
    <t>000  0104  0000000  000  000</t>
  </si>
  <si>
    <t>000  0409  0000000  000  200</t>
  </si>
  <si>
    <t>000  0113  0000000  000  000</t>
  </si>
  <si>
    <t>Результат исполнения бюджета (дефицит "--", профицит "+")</t>
  </si>
  <si>
    <t>000  0502  0000000  000  226</t>
  </si>
  <si>
    <t>000  0409  0000000  000  225</t>
  </si>
  <si>
    <t>Оплата работ, услуг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</si>
  <si>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</si>
  <si>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000  1001  0000000  000  000</t>
  </si>
  <si>
    <t>000  0203  0000000  000  226</t>
  </si>
  <si>
    <t>000  0501  0000000  000  240</t>
  </si>
  <si>
    <t>Социальное обеспечение</t>
  </si>
  <si>
    <t>000  0309  0000000  000  300</t>
  </si>
  <si>
    <t>000  0501  0000000  000  200</t>
  </si>
  <si>
    <t>000  1301  0000000  000  231</t>
  </si>
  <si>
    <t>000  0309  0000000  000  340</t>
  </si>
  <si>
    <t>000  0501  0000000  000  225</t>
  </si>
  <si>
    <t>000  0503  0000000  000  220</t>
  </si>
  <si>
    <t>000  0103  0000000  000  220</t>
  </si>
  <si>
    <t>Безвозмездные перечисления организациям, за исключением государственных и муниципальных организаций</t>
  </si>
  <si>
    <t>000  0104  0000000  000  221</t>
  </si>
  <si>
    <t>000  1001  0000000  000  200</t>
  </si>
  <si>
    <t>000  0412  0000000  000  220</t>
  </si>
  <si>
    <t>000  0801  0000000  000  211</t>
  </si>
  <si>
    <t>Социальное обеспечение населения</t>
  </si>
  <si>
    <t>000  0113  0000000  000  200</t>
  </si>
  <si>
    <t>000  0104  0000000  000  225</t>
  </si>
  <si>
    <t>000  0409  0000000  000  000</t>
  </si>
  <si>
    <t>Коммунальное хозяйство</t>
  </si>
  <si>
    <t>000  1102  0000000  000  200</t>
  </si>
  <si>
    <t>000  1003  0000000  000  260</t>
  </si>
  <si>
    <t>000  0104  0000000  000  200</t>
  </si>
  <si>
    <t>000  0203  0000000  000  211</t>
  </si>
  <si>
    <t>Обслуживание государственного (муниципального) долга</t>
  </si>
  <si>
    <t>000  0104  0000000  000  223</t>
  </si>
  <si>
    <t>Жилищное хозяйство</t>
  </si>
  <si>
    <t>000  0503  0000000  000  222</t>
  </si>
  <si>
    <t>000  0412  0000000  000  226</t>
  </si>
  <si>
    <t>000  0104  0000000  000  340</t>
  </si>
  <si>
    <t>Мобилизационная и вневойсковая подготовка</t>
  </si>
  <si>
    <t>000  0505  0000000  000  310</t>
  </si>
  <si>
    <t>000  0501  0000000  000  242</t>
  </si>
  <si>
    <t>000  0104  0000000  000  300</t>
  </si>
  <si>
    <t>Транспортные услуги</t>
  </si>
  <si>
    <t>000  0505  0000000  000  000</t>
  </si>
  <si>
    <t>000  0501  0000000  000  300</t>
  </si>
  <si>
    <t>000  0203  0000000  000  213</t>
  </si>
  <si>
    <t>000  1003  0000000  000  262</t>
  </si>
  <si>
    <t>000  0309  0000000  000  200</t>
  </si>
  <si>
    <t>000  0309  0000000  000  225</t>
  </si>
  <si>
    <t>000  1301  0000000  000  000</t>
  </si>
  <si>
    <t>000  0801  0000000  000  213</t>
  </si>
  <si>
    <t>000  0503  0000000  000  226</t>
  </si>
  <si>
    <t>000  0103  0000000  000  226</t>
  </si>
  <si>
    <t>000  0409  0000000  000  226</t>
  </si>
  <si>
    <t>000  0502  0000000  000  225</t>
  </si>
  <si>
    <t>000  0801  0000000  000  200</t>
  </si>
  <si>
    <t>000  0203  0000000  000  225</t>
  </si>
  <si>
    <t>Обеспечение проведения выборов и референдумов</t>
  </si>
  <si>
    <t>Арендная плата за пользование имуществом</t>
  </si>
  <si>
    <t>000  0203  0000000  000  200</t>
  </si>
  <si>
    <t>000  0801  0000000  000  225</t>
  </si>
  <si>
    <t>000  0104  0000000  000  211</t>
  </si>
  <si>
    <t>000  0502  0000000  000  200</t>
  </si>
  <si>
    <t>000  0801  0000000  000  221</t>
  </si>
  <si>
    <t>000  0107  0000000  000  200</t>
  </si>
  <si>
    <t>Наименование показателя</t>
  </si>
  <si>
    <t>000  0409  0000000  000  222</t>
  </si>
  <si>
    <t>Другие вопросы в области жилищно-коммунального хозяйства</t>
  </si>
  <si>
    <t>Услуги связи</t>
  </si>
  <si>
    <t>000  0203  0000000  000  221</t>
  </si>
  <si>
    <t>000  0505  0000000  000  220</t>
  </si>
  <si>
    <t>000  0104  0000000  000  213</t>
  </si>
  <si>
    <t>000  0503  0000000  000  000</t>
  </si>
  <si>
    <t>000  0103  0000000  000  000</t>
  </si>
  <si>
    <t>Дорожное хозяйство (дорожные фонды)</t>
  </si>
  <si>
    <t>000  0505  0000000  000  226</t>
  </si>
  <si>
    <t>МЕСЯЧНЫЙ ОТЧЕТ ОБ ИСПОЛНЕНИИ БЮДЖЕТА</t>
  </si>
  <si>
    <t>Работы, услуги по содержанию имущества</t>
  </si>
  <si>
    <t>Обслуживание государственного внутреннего и муниципального долга</t>
  </si>
  <si>
    <t>000  0203  0000000  000  223</t>
  </si>
  <si>
    <t>Пенсионное обеспечение</t>
  </si>
  <si>
    <t>000  1003  0000000  000  000</t>
  </si>
  <si>
    <t>000  0801  0000000  000  300</t>
  </si>
  <si>
    <t>000  0409  0000000  000  220</t>
  </si>
  <si>
    <t>Прочие работы, услуги</t>
  </si>
  <si>
    <t>Увеличение стоимости материальных запасов</t>
  </si>
  <si>
    <t>000  0801  0000000  000  340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</si>
  <si>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</si>
  <si>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000  0502  0000000  000  300</t>
  </si>
  <si>
    <t xml:space="preserve"> </t>
  </si>
  <si>
    <t>Другие вопросы в области национальной экономики</t>
  </si>
  <si>
    <t>000  0203  0000000  000  340</t>
  </si>
  <si>
    <t>000  0801  0000000  000  223</t>
  </si>
  <si>
    <t>000  0502  0000000  000  340</t>
  </si>
  <si>
    <t>000  0503  0000000  000  310</t>
  </si>
  <si>
    <t>000  0412  0000000  000  000</t>
  </si>
  <si>
    <t>000  0103  0000000  000  310</t>
  </si>
  <si>
    <t>000  0203  0000000  000  300</t>
  </si>
  <si>
    <t>000  0104  0000000  000  224</t>
  </si>
  <si>
    <t>Другие общегосударственные вопросы</t>
  </si>
  <si>
    <t>000  0309  0000000  000  226</t>
  </si>
  <si>
    <t>Благоустройство</t>
  </si>
  <si>
    <t>Поступление нефинансовых активов</t>
  </si>
  <si>
    <t>000  7900  0000000  000  000</t>
  </si>
  <si>
    <t>Оплата труда и начисления на выплаты по оплате труда</t>
  </si>
  <si>
    <t>000  0503  0000000  000  225</t>
  </si>
  <si>
    <t>000  0501  0000000  000  220</t>
  </si>
  <si>
    <t>000  0503  0000000  000  200</t>
  </si>
  <si>
    <t>000  0103  0000000  000  200</t>
  </si>
  <si>
    <t>000  0503  0000000  000  240</t>
  </si>
  <si>
    <t>000  0801  0000000  000  290</t>
  </si>
  <si>
    <t>000  0412  0000000  000  200</t>
  </si>
  <si>
    <t>Массовый спорт</t>
  </si>
  <si>
    <t>000  1301  0000000  000  230</t>
  </si>
  <si>
    <t>Коммунальные услуги</t>
  </si>
  <si>
    <t>000  1001  0000000  000  260</t>
  </si>
  <si>
    <t>000  1102  0000000  000  220</t>
  </si>
  <si>
    <t>000  0104  0000000  000  220</t>
  </si>
  <si>
    <t>000  1003  0000000  000  200</t>
  </si>
  <si>
    <t>000  0103  0000000  000  221</t>
  </si>
  <si>
    <t>000  0412  0000000  000  225</t>
  </si>
  <si>
    <t>000  9600  0000000  000  000</t>
  </si>
  <si>
    <t>000  0502  0000000  000  000</t>
  </si>
  <si>
    <t>Обслуживание внутреннего долга</t>
  </si>
  <si>
    <t>000  0203  0000000  000  000</t>
  </si>
  <si>
    <t>Культура</t>
  </si>
  <si>
    <t>Увеличение стоимости основных средств</t>
  </si>
  <si>
    <t>000  0801  0000000  000  000</t>
  </si>
  <si>
    <t>Прочие расходы</t>
  </si>
  <si>
    <t>000  0104  0000000  000  226</t>
  </si>
  <si>
    <t>000  1102  0000000  000  226</t>
  </si>
  <si>
    <t>000  0503  0000000  000  223</t>
  </si>
  <si>
    <t>000  0801  0000000  000  310</t>
  </si>
  <si>
    <t>000  0501  0000000  000  226</t>
  </si>
  <si>
    <t>Расходы бюджета - ИТОГО</t>
  </si>
  <si>
    <t>000  0309  0000000  000  220</t>
  </si>
  <si>
    <t>000  0104  0000000  000  222</t>
  </si>
  <si>
    <t>000  0502  0000000  000  310</t>
  </si>
  <si>
    <t>000  0503  0000000  000  340</t>
  </si>
  <si>
    <t>000  0103  0000000  000  340</t>
  </si>
  <si>
    <t>000  0203  0000000  000  310</t>
  </si>
  <si>
    <t>000  0503  0000000  000  300</t>
  </si>
  <si>
    <t>000  0107  0000000  000  000</t>
  </si>
  <si>
    <t>000  0103  0000000  000  300</t>
  </si>
  <si>
    <t>РАСХОДЫ БЮДЖЕТА</t>
  </si>
  <si>
    <t>Функционирование высшего должностного лица субъекта Российской Федерации и муниципального образования</t>
  </si>
  <si>
    <t>000  0102  0000000  000  000</t>
  </si>
  <si>
    <t>000  0102  0000000  000  200</t>
  </si>
  <si>
    <t>000  0102  0000000  000  210</t>
  </si>
  <si>
    <t>000  0102  0000000  000  211</t>
  </si>
  <si>
    <t>000  0102  0000000  000  213</t>
  </si>
  <si>
    <t>Главный бухгалтер</t>
  </si>
  <si>
    <t>Код показателя</t>
  </si>
  <si>
    <t>Суммы, подлежащие исключению План</t>
  </si>
  <si>
    <t>Городские поселения План на год</t>
  </si>
  <si>
    <t>Городские поселения Исполнено</t>
  </si>
  <si>
    <t>Суммы, подлежащие исключению Исполнено</t>
  </si>
  <si>
    <t>Код  строки</t>
  </si>
  <si>
    <t>КВР 111</t>
  </si>
  <si>
    <t>Фонд оплаты труда учреждений</t>
  </si>
  <si>
    <t>000  0113  0000000  000  211</t>
  </si>
  <si>
    <t>КВР 119</t>
  </si>
  <si>
    <t>000  0113  0000000  000  213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</si>
  <si>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</si>
  <si>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КВР 121</t>
  </si>
  <si>
    <t>Фонд оплаты труда государственных (муниципальных) органов</t>
  </si>
  <si>
    <t>КВР 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</si>
  <si>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</si>
  <si>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КВР 244</t>
  </si>
  <si>
    <t>Прочая закупка товаров, работ и услуг для обеспечения государственных (муниципальных) нужд</t>
  </si>
  <si>
    <t>000  0103  0000000  000  223</t>
  </si>
  <si>
    <t>000  0103  0000000  000  225</t>
  </si>
  <si>
    <t>000  0103  0000000  000  290</t>
  </si>
  <si>
    <t>000  0113  0000000  000  220</t>
  </si>
  <si>
    <t>000  0113  0000000  000  221</t>
  </si>
  <si>
    <t>000  0113  0000000  000  222</t>
  </si>
  <si>
    <t>000  0113  0000000  000  223</t>
  </si>
  <si>
    <t>000  0113  0000000  000  224</t>
  </si>
  <si>
    <t>000  0113  0000000  000  225</t>
  </si>
  <si>
    <t>000  0113  0000000  000  226</t>
  </si>
  <si>
    <t>000  0113  0000000  000  300</t>
  </si>
  <si>
    <t>000  0113  0000000  000  310</t>
  </si>
  <si>
    <t>000  0113  0000000  000  340</t>
  </si>
  <si>
    <t>000  0505  0000000  000  225</t>
  </si>
  <si>
    <t>000  1102  0000000  000  225</t>
  </si>
  <si>
    <t>КВР 312</t>
  </si>
  <si>
    <t>КВР 412</t>
  </si>
  <si>
    <t>КВР 414</t>
  </si>
  <si>
    <t>Бюджетные инвестиции в объекты капитального строительства государственной (муниципальной) собственности</t>
  </si>
  <si>
    <t>КВР 730</t>
  </si>
  <si>
    <t>Обслуживание муниципального долга</t>
  </si>
  <si>
    <t>КВР 811</t>
  </si>
  <si>
    <t>КВР 851</t>
  </si>
  <si>
    <t>Уплата налога на имущество организаций и земельного налога</t>
  </si>
  <si>
    <t>КВР 852</t>
  </si>
  <si>
    <t>Уплата прочих налогов, сборов</t>
  </si>
  <si>
    <t>КВР 853</t>
  </si>
  <si>
    <t>Уплата иных платежей</t>
  </si>
  <si>
    <t>000  0113  0000000  000  266</t>
  </si>
  <si>
    <t>выплата пособий и компенсаций</t>
  </si>
  <si>
    <t>000  0801  0000000  000  266</t>
  </si>
  <si>
    <t>000  0103  0000000  000  266</t>
  </si>
  <si>
    <t>000  0104  0000000  000  266</t>
  </si>
  <si>
    <t>000  0103  0000000  000  227</t>
  </si>
  <si>
    <t>Страхование</t>
  </si>
  <si>
    <t>000  0103  0000000  000  228</t>
  </si>
  <si>
    <t>Услуги, работы для целей капитальных вложений</t>
  </si>
  <si>
    <t>000  0103  0000000  000  229</t>
  </si>
  <si>
    <t>Арендная плата за пользование земельными участками и другими обособленными природными объектами</t>
  </si>
  <si>
    <t>000  0104  0000000  000  227</t>
  </si>
  <si>
    <t>000  0104  0000000  000  228</t>
  </si>
  <si>
    <t>000  0104  0000000  000  229</t>
  </si>
  <si>
    <t>000  0801  0000000  000  227</t>
  </si>
  <si>
    <t>000  0801  0000000  000  228</t>
  </si>
  <si>
    <t>000  0801  0000000  000  229</t>
  </si>
  <si>
    <t>000  0103  0000000  000  342</t>
  </si>
  <si>
    <t>000  0103  0000000  000  343</t>
  </si>
  <si>
    <t>000  0103  0000000  000  344</t>
  </si>
  <si>
    <t>000  0103  0000000  000  345</t>
  </si>
  <si>
    <t>000  0103  0000000  000  347</t>
  </si>
  <si>
    <t>000  0103  0000000  000  346</t>
  </si>
  <si>
    <t>Увеличение стоимости продуктов питания</t>
  </si>
  <si>
    <t>Увеличение стоимости горюче-смазочных материалов</t>
  </si>
  <si>
    <t>Увеличение стоимости строительных материалов</t>
  </si>
  <si>
    <t>Увеличение стоимости мягкого инвентаря</t>
  </si>
  <si>
    <t>Увеличение стоимости прочих оборотных запасов</t>
  </si>
  <si>
    <t>Увеличение стоимости материальных запасов для целей капитальных вложений</t>
  </si>
  <si>
    <t>000  0104  0000000  000  342</t>
  </si>
  <si>
    <t>000  0104  0000000  000  343</t>
  </si>
  <si>
    <t>000  0104  0000000  000  344</t>
  </si>
  <si>
    <t>000  0104  0000000  000  345</t>
  </si>
  <si>
    <t>000  0104  0000000  000  346</t>
  </si>
  <si>
    <t>000  0104  0000000  000  347</t>
  </si>
  <si>
    <t>000  0113  0000000  000  342</t>
  </si>
  <si>
    <t>000  0113  0000000  000  343</t>
  </si>
  <si>
    <t>000  0113  0000000  000  344</t>
  </si>
  <si>
    <t>000  0113  0000000  000  345</t>
  </si>
  <si>
    <t>000  0113  0000000  000  346</t>
  </si>
  <si>
    <t>000  0113  0000000  000  347</t>
  </si>
  <si>
    <t>000  0203  0000000  000  342</t>
  </si>
  <si>
    <t>000  0203  0000000  000  343</t>
  </si>
  <si>
    <t>000  0203  0000000  000  344</t>
  </si>
  <si>
    <t>000  0203  0000000  000  345</t>
  </si>
  <si>
    <t>000  0203  0000000  000  346</t>
  </si>
  <si>
    <t>000  0203  0000000  000  347</t>
  </si>
  <si>
    <t>000  0801  0000000  000  342</t>
  </si>
  <si>
    <t>000  0801  0000000  000  343</t>
  </si>
  <si>
    <t>000  0801  0000000  000  344</t>
  </si>
  <si>
    <t>000  0801  0000000  000  345</t>
  </si>
  <si>
    <t>000  0801  0000000  000  346</t>
  </si>
  <si>
    <t>000  0801  0000000  000  347</t>
  </si>
  <si>
    <t>Иные пенсии, социальные доплаты к пенсиям</t>
  </si>
  <si>
    <t>Пособия, компенсации и иные социальные выплаты гражданам, кроме публичных номативных обязательств</t>
  </si>
  <si>
    <t>Бюджетные инвестиции на приобретение объектов недвижимого имущества в государственную (муниципальную) собственность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</si>
  <si>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</si>
  <si>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Безвозмездные перечисления текущего характера организациям</t>
  </si>
  <si>
    <t>Безвозмездные перечисления нефинансовым организациям государственного сектора на производство</t>
  </si>
  <si>
    <t>000  0503  0000000  000  244</t>
  </si>
  <si>
    <t>000  0104  0000000  000  349</t>
  </si>
  <si>
    <t>Увеличение стоимости прочих материальных запасов однократного применения</t>
  </si>
  <si>
    <t>000  0501  0000000  000  296</t>
  </si>
  <si>
    <t>000  0104  0000000  000  291</t>
  </si>
  <si>
    <t>000  0801  0000000  000  291</t>
  </si>
  <si>
    <t>000  0801  0000000  000  296</t>
  </si>
  <si>
    <t>000  0104  0000000  000  296</t>
  </si>
  <si>
    <t>Иные выплаты текущего характера физическим лицам</t>
  </si>
  <si>
    <t xml:space="preserve">                                                                            по Латненскому городскому поселению</t>
  </si>
  <si>
    <t>000  0203  0000000  000  349</t>
  </si>
  <si>
    <t>000  0409  0000000  000  342</t>
  </si>
  <si>
    <t>000  0409  0000000  000  343</t>
  </si>
  <si>
    <t>000  0409  0000000  000  344</t>
  </si>
  <si>
    <t>000  0409  0000000  000  345</t>
  </si>
  <si>
    <t>000  0409  0000000  000  346</t>
  </si>
  <si>
    <t>000  0409  0000000  000  347</t>
  </si>
  <si>
    <t>000  0409  0000000  000  349</t>
  </si>
  <si>
    <t>000  0501  0000000  000  340</t>
  </si>
  <si>
    <t>000  0501  0000000  000  342</t>
  </si>
  <si>
    <t>000  0501  0000000  000  343</t>
  </si>
  <si>
    <t>000  0501  0000000  000  344</t>
  </si>
  <si>
    <t>000  0501  0000000  000  345</t>
  </si>
  <si>
    <t>000  0501  0000000  000  346</t>
  </si>
  <si>
    <t>000  0501  0000000  000  347</t>
  </si>
  <si>
    <t>000  0501  0000000  000  349</t>
  </si>
  <si>
    <t>000  0503  0000000  000  349</t>
  </si>
  <si>
    <t>000  0113  0000000  000  349</t>
  </si>
  <si>
    <t>000  0309  0000000  000  342</t>
  </si>
  <si>
    <t>000  0309  0000000  000  343</t>
  </si>
  <si>
    <t>000  0309  0000000  000  344</t>
  </si>
  <si>
    <t>000  0309  0000000  000  345</t>
  </si>
  <si>
    <t>000  0309  0000000  000  346</t>
  </si>
  <si>
    <t>000  0309  0000000  000  347</t>
  </si>
  <si>
    <t>000  0309  0000000  000  349</t>
  </si>
  <si>
    <t>000  0502  0000000  000  342</t>
  </si>
  <si>
    <t>000  0502  0000000  000  343</t>
  </si>
  <si>
    <t>000  0502  0000000  000  344</t>
  </si>
  <si>
    <t>000  0502  0000000  000  345</t>
  </si>
  <si>
    <t>000  0502  0000000  000  346</t>
  </si>
  <si>
    <t>000  0502  0000000  000  347</t>
  </si>
  <si>
    <t>000  0502  0000000  000  349</t>
  </si>
  <si>
    <t>000  0503  0000000  000  342</t>
  </si>
  <si>
    <t>000  0503  0000000  000  343</t>
  </si>
  <si>
    <t>000  0503  0000000  000  344</t>
  </si>
  <si>
    <t>000  0503  0000000  000  345</t>
  </si>
  <si>
    <t>000  0503  0000000  000  346</t>
  </si>
  <si>
    <t>000  0503  0000000  000  347</t>
  </si>
  <si>
    <t>000  0505  0000000  000  342</t>
  </si>
  <si>
    <t>000  0505  0000000  000  343</t>
  </si>
  <si>
    <t>000  0505  0000000  000  344</t>
  </si>
  <si>
    <t>000  0401  0000000  000  000</t>
  </si>
  <si>
    <t>000  0401  0000000  000  200</t>
  </si>
  <si>
    <t>000  0401  0000000  000  220</t>
  </si>
  <si>
    <t>Общеэкономические вопросы</t>
  </si>
  <si>
    <t>000  0505  0000000  000  340</t>
  </si>
  <si>
    <t>000  0505  0000000  000  345</t>
  </si>
  <si>
    <t>000  0505  0000000  000  346</t>
  </si>
  <si>
    <t>000  0505  0000000  000  347</t>
  </si>
  <si>
    <t>000  0505  0000000  000  349</t>
  </si>
  <si>
    <t>000  1105  0000000  000  000</t>
  </si>
  <si>
    <t>000  1105  0000000  000  220</t>
  </si>
  <si>
    <t>000  1105  0000000  000  225</t>
  </si>
  <si>
    <t>Другие вопросы в области физической культуры и спорта</t>
  </si>
  <si>
    <t>000  1102  0000000  000  310</t>
  </si>
  <si>
    <t>000  0409  0000000  000  228</t>
  </si>
  <si>
    <t>000  0502  0000000  000  228</t>
  </si>
  <si>
    <t>000  1001  0000000  000  264</t>
  </si>
  <si>
    <t>000  1105  0000000  000  226</t>
  </si>
  <si>
    <t>000  1102  0000000  000  300</t>
  </si>
  <si>
    <t>000  1102  0000000  000  340</t>
  </si>
  <si>
    <t>КВР 243</t>
  </si>
  <si>
    <t>Прочая закупка товаров, работ и услуг  в целях капитального ремонта государственного (муниципального) имущества</t>
  </si>
  <si>
    <t>000  0801  0000000000  000</t>
  </si>
  <si>
    <t>000  0801  0000000000  225</t>
  </si>
  <si>
    <t>000  1102  0000000  000  346</t>
  </si>
  <si>
    <t>000  0801  0000000  000  349</t>
  </si>
  <si>
    <t>КВР 122</t>
  </si>
  <si>
    <t>000  0104  0000000  000  212</t>
  </si>
  <si>
    <t xml:space="preserve">Иные выплаты персоналу муниципальных органов, за исключением фонда оплаты труда </t>
  </si>
  <si>
    <t>Прочие выплаты</t>
  </si>
  <si>
    <t>КВР 880</t>
  </si>
  <si>
    <t>Специальные расходы</t>
  </si>
  <si>
    <t>000  0107  0000000  000  297</t>
  </si>
  <si>
    <t>КВР 540</t>
  </si>
  <si>
    <t>Иные межбюджетные трансферты</t>
  </si>
  <si>
    <t>000  0412  0000000  000  251</t>
  </si>
  <si>
    <t>Расходы на мероприятия по развитию градостроительной деятельности (межбюджетные трансферты)</t>
  </si>
  <si>
    <t>КВР 321</t>
  </si>
  <si>
    <t>000  0801  0000000  000  251</t>
  </si>
  <si>
    <t>Другие вопросы в области культуры</t>
  </si>
  <si>
    <t>Расходы на мероприятия по обеспечению развития и укрепления материально-технической базы домов культуры) (межбюджетные трансферты)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</si>
  <si>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</si>
  <si>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000  0401  0000000  000  225</t>
  </si>
  <si>
    <t>000  0107  0000000  000  226</t>
  </si>
  <si>
    <t>000  0104  0000000  000  292</t>
  </si>
  <si>
    <t>000  0801  0000000  000  292</t>
  </si>
  <si>
    <t>Глава администрации</t>
  </si>
  <si>
    <t>С.Ю.Бендин</t>
  </si>
  <si>
    <t>Е.Н.Полуказаков</t>
  </si>
  <si>
    <t xml:space="preserve">                                                                                            на 01.02.2021 г.</t>
  </si>
  <si>
    <t>КВР 247</t>
  </si>
  <si>
    <t>Закупка энергетических ресурсов</t>
  </si>
  <si>
    <t>000  0310  0000000  000  000</t>
  </si>
  <si>
    <t>Национальная безопасность и правохранительная деятельность</t>
  </si>
</sst>
</file>

<file path=xl/styles.xml><?xml version="1.0" encoding="utf-8"?>
<styleSheet xmlns="http://schemas.openxmlformats.org/spreadsheetml/2006/main">
  <numFmts count="1">
    <numFmt numFmtId="164" formatCode="_*#,##0.00"/>
  </numFmts>
  <fonts count="12">
    <font>
      <sz val="10"/>
      <color indexed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0"/>
      <name val="Arial"/>
      <family val="2"/>
    </font>
    <font>
      <b/>
      <sz val="8"/>
      <name val="Tahoma"/>
      <family val="2"/>
    </font>
    <font>
      <b/>
      <sz val="9"/>
      <name val="Tahoma"/>
      <family val="2"/>
      <charset val="204"/>
    </font>
    <font>
      <sz val="9"/>
      <name val="Arial"/>
      <family val="2"/>
    </font>
    <font>
      <b/>
      <sz val="10"/>
      <name val="Arial"/>
      <family val="2"/>
    </font>
    <font>
      <sz val="9"/>
      <name val="Tahoma"/>
      <family val="2"/>
      <charset val="204"/>
    </font>
    <font>
      <sz val="7"/>
      <name val="Tahoma"/>
      <family val="2"/>
    </font>
    <font>
      <sz val="11"/>
      <name val="Times New Roman CYR"/>
      <family val="2"/>
    </font>
    <font>
      <sz val="9"/>
      <color rgb="FFFF000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1">
    <xf numFmtId="0" fontId="0" fillId="0" borderId="0"/>
  </cellStyleXfs>
  <cellXfs count="54">
    <xf numFmtId="0" fontId="0" fillId="0" borderId="0" xfId="0"/>
    <xf numFmtId="4" fontId="1" fillId="2" borderId="2" xfId="0" applyNumberFormat="1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left" wrapText="1"/>
    </xf>
    <xf numFmtId="4" fontId="2" fillId="0" borderId="2" xfId="0" applyNumberFormat="1" applyFont="1" applyFill="1" applyBorder="1" applyAlignment="1">
      <alignment horizontal="left" wrapText="1"/>
    </xf>
    <xf numFmtId="4" fontId="2" fillId="0" borderId="2" xfId="0" applyNumberFormat="1" applyFont="1" applyFill="1" applyBorder="1" applyAlignment="1">
      <alignment horizontal="center" wrapText="1"/>
    </xf>
    <xf numFmtId="4" fontId="1" fillId="0" borderId="2" xfId="0" applyNumberFormat="1" applyFont="1" applyBorder="1" applyAlignment="1">
      <alignment horizontal="center" wrapText="1"/>
    </xf>
    <xf numFmtId="4" fontId="1" fillId="0" borderId="2" xfId="0" applyNumberFormat="1" applyFont="1" applyFill="1" applyBorder="1" applyAlignment="1">
      <alignment horizontal="center" wrapText="1"/>
    </xf>
    <xf numFmtId="4" fontId="2" fillId="0" borderId="2" xfId="0" applyNumberFormat="1" applyFont="1" applyBorder="1" applyAlignment="1">
      <alignment horizontal="center" wrapText="1"/>
    </xf>
    <xf numFmtId="0" fontId="3" fillId="0" borderId="0" xfId="0" applyFont="1"/>
    <xf numFmtId="0" fontId="4" fillId="0" borderId="0" xfId="0" applyFont="1" applyAlignment="1">
      <alignment horizontal="center" vertical="top" wrapText="1"/>
    </xf>
    <xf numFmtId="0" fontId="5" fillId="0" borderId="0" xfId="0" applyFont="1"/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left" wrapText="1"/>
    </xf>
    <xf numFmtId="4" fontId="2" fillId="0" borderId="2" xfId="0" applyNumberFormat="1" applyFont="1" applyBorder="1" applyAlignment="1">
      <alignment horizontal="left" wrapText="1"/>
    </xf>
    <xf numFmtId="0" fontId="7" fillId="0" borderId="0" xfId="0" applyFont="1"/>
    <xf numFmtId="0" fontId="8" fillId="0" borderId="2" xfId="0" applyFont="1" applyBorder="1" applyAlignment="1">
      <alignment horizontal="center" wrapText="1"/>
    </xf>
    <xf numFmtId="0" fontId="8" fillId="0" borderId="2" xfId="0" applyFont="1" applyBorder="1" applyAlignment="1">
      <alignment horizontal="left" wrapText="1"/>
    </xf>
    <xf numFmtId="4" fontId="8" fillId="0" borderId="2" xfId="0" applyNumberFormat="1" applyFont="1" applyBorder="1" applyAlignment="1">
      <alignment horizontal="center" wrapText="1"/>
    </xf>
    <xf numFmtId="0" fontId="1" fillId="0" borderId="2" xfId="0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4" fontId="1" fillId="0" borderId="2" xfId="0" applyNumberFormat="1" applyFont="1" applyBorder="1" applyAlignment="1">
      <alignment horizontal="left" wrapText="1"/>
    </xf>
    <xf numFmtId="0" fontId="3" fillId="0" borderId="0" xfId="0" applyFont="1" applyFill="1"/>
    <xf numFmtId="0" fontId="5" fillId="0" borderId="2" xfId="0" applyFont="1" applyFill="1" applyBorder="1" applyAlignment="1">
      <alignment horizontal="left" wrapText="1"/>
    </xf>
    <xf numFmtId="0" fontId="8" fillId="0" borderId="2" xfId="0" applyFont="1" applyFill="1" applyBorder="1" applyAlignment="1">
      <alignment horizontal="left" wrapText="1"/>
    </xf>
    <xf numFmtId="0" fontId="1" fillId="0" borderId="2" xfId="0" applyFont="1" applyFill="1" applyBorder="1" applyAlignment="1">
      <alignment horizontal="left" wrapText="1"/>
    </xf>
    <xf numFmtId="4" fontId="5" fillId="0" borderId="2" xfId="0" applyNumberFormat="1" applyFont="1" applyBorder="1" applyAlignment="1">
      <alignment horizontal="left" wrapText="1"/>
    </xf>
    <xf numFmtId="4" fontId="5" fillId="0" borderId="2" xfId="0" applyNumberFormat="1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164" fontId="5" fillId="0" borderId="2" xfId="0" applyNumberFormat="1" applyFont="1" applyBorder="1" applyAlignment="1">
      <alignment horizontal="right" wrapText="1"/>
    </xf>
    <xf numFmtId="164" fontId="5" fillId="0" borderId="2" xfId="0" applyNumberFormat="1" applyFont="1" applyFill="1" applyBorder="1" applyAlignment="1">
      <alignment horizontal="right" wrapText="1"/>
    </xf>
    <xf numFmtId="164" fontId="2" fillId="0" borderId="2" xfId="0" applyNumberFormat="1" applyFont="1" applyFill="1" applyBorder="1" applyAlignment="1">
      <alignment horizontal="right" wrapText="1"/>
    </xf>
    <xf numFmtId="164" fontId="2" fillId="0" borderId="2" xfId="0" applyNumberFormat="1" applyFont="1" applyBorder="1" applyAlignment="1">
      <alignment horizontal="right" wrapText="1"/>
    </xf>
    <xf numFmtId="164" fontId="1" fillId="0" borderId="2" xfId="0" applyNumberFormat="1" applyFont="1" applyFill="1" applyBorder="1" applyAlignment="1">
      <alignment horizontal="right" wrapText="1"/>
    </xf>
    <xf numFmtId="164" fontId="1" fillId="0" borderId="2" xfId="0" applyNumberFormat="1" applyFont="1" applyBorder="1" applyAlignment="1">
      <alignment horizontal="right" wrapText="1"/>
    </xf>
    <xf numFmtId="4" fontId="2" fillId="2" borderId="2" xfId="0" applyNumberFormat="1" applyFont="1" applyFill="1" applyBorder="1" applyAlignment="1">
      <alignment horizontal="center" wrapText="1"/>
    </xf>
    <xf numFmtId="4" fontId="8" fillId="0" borderId="2" xfId="0" applyNumberFormat="1" applyFont="1" applyBorder="1" applyAlignment="1">
      <alignment horizontal="left" wrapText="1"/>
    </xf>
    <xf numFmtId="0" fontId="2" fillId="0" borderId="2" xfId="0" applyFont="1" applyFill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9" fillId="0" borderId="0" xfId="0" applyFont="1" applyFill="1" applyAlignment="1">
      <alignment vertical="top" wrapText="1"/>
    </xf>
    <xf numFmtId="0" fontId="3" fillId="0" borderId="0" xfId="0" applyFont="1" applyFill="1" applyAlignment="1"/>
    <xf numFmtId="0" fontId="10" fillId="0" borderId="0" xfId="0" applyFont="1" applyAlignment="1">
      <alignment vertical="top" wrapText="1"/>
    </xf>
    <xf numFmtId="0" fontId="3" fillId="0" borderId="0" xfId="0" applyFont="1" applyAlignment="1"/>
    <xf numFmtId="0" fontId="9" fillId="0" borderId="0" xfId="0" applyFont="1" applyAlignment="1">
      <alignment vertical="top" wrapText="1"/>
    </xf>
    <xf numFmtId="0" fontId="0" fillId="0" borderId="0" xfId="0" applyProtection="1">
      <protection locked="0"/>
    </xf>
    <xf numFmtId="0" fontId="0" fillId="0" borderId="0" xfId="0" applyFont="1" applyProtection="1">
      <protection locked="0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6" fillId="0" borderId="0" xfId="0" applyFont="1" applyAlignment="1">
      <alignment horizontal="left"/>
    </xf>
    <xf numFmtId="0" fontId="2" fillId="0" borderId="3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/>
    </xf>
    <xf numFmtId="0" fontId="5" fillId="0" borderId="0" xfId="0" applyFont="1" applyAlignment="1">
      <alignment horizontal="center"/>
    </xf>
    <xf numFmtId="4" fontId="11" fillId="0" borderId="2" xfId="0" applyNumberFormat="1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8;&#1089;&#1090;&#1086;&#1095;&#1085;&#1080;&#1082;&#1080;%20&#1092;&#1080;&#1085;&#1072;&#1085;&#1089;&#1080;&#1088;&#1086;&#1074;&#1072;&#1085;&#1080;&#1103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</sheetNames>
    <sheetDataSet>
      <sheetData sheetId="0">
        <row r="6">
          <cell r="D6">
            <v>-1090004.6000000001</v>
          </cell>
          <cell r="E6">
            <v>0</v>
          </cell>
          <cell r="F6">
            <v>-69750</v>
          </cell>
          <cell r="G6">
            <v>-537113.32999999996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3"/>
  <sheetViews>
    <sheetView tabSelected="1" topLeftCell="A144" workbookViewId="0">
      <selection activeCell="E158" sqref="E158"/>
    </sheetView>
  </sheetViews>
  <sheetFormatPr defaultRowHeight="12.75"/>
  <cols>
    <col min="1" max="1" width="10.42578125" style="8" customWidth="1"/>
    <col min="2" max="2" width="28.28515625" style="8" customWidth="1"/>
    <col min="3" max="3" width="37.85546875" style="8" customWidth="1"/>
    <col min="4" max="4" width="14.7109375" style="8" customWidth="1"/>
    <col min="5" max="5" width="15.5703125" style="8" customWidth="1"/>
    <col min="6" max="6" width="14.5703125" style="8" customWidth="1"/>
    <col min="7" max="7" width="15.42578125" style="8" customWidth="1"/>
    <col min="8" max="16384" width="9.140625" style="8"/>
  </cols>
  <sheetData>
    <row r="1" spans="1:7">
      <c r="A1" s="47" t="s">
        <v>104</v>
      </c>
      <c r="B1" s="47"/>
      <c r="C1" s="47"/>
      <c r="D1" s="47"/>
      <c r="E1" s="47"/>
      <c r="F1" s="47"/>
      <c r="G1" s="47"/>
    </row>
    <row r="2" spans="1:7">
      <c r="A2" s="9"/>
      <c r="B2" s="10"/>
      <c r="C2" s="52" t="s">
        <v>172</v>
      </c>
      <c r="D2" s="52"/>
      <c r="E2" s="52"/>
    </row>
    <row r="3" spans="1:7">
      <c r="A3" s="48" t="s">
        <v>294</v>
      </c>
      <c r="B3" s="48"/>
      <c r="C3" s="48"/>
      <c r="D3" s="48"/>
      <c r="E3" s="49"/>
      <c r="F3" s="49"/>
      <c r="G3" s="49"/>
    </row>
    <row r="4" spans="1:7">
      <c r="A4" s="50" t="s">
        <v>385</v>
      </c>
      <c r="B4" s="50"/>
      <c r="C4" s="50"/>
      <c r="D4" s="50"/>
      <c r="E4" s="51"/>
      <c r="F4" s="51"/>
      <c r="G4" s="51"/>
    </row>
    <row r="5" spans="1:7" ht="58.5" customHeight="1">
      <c r="A5" s="11" t="s">
        <v>185</v>
      </c>
      <c r="B5" s="11" t="s">
        <v>180</v>
      </c>
      <c r="C5" s="12" t="s">
        <v>93</v>
      </c>
      <c r="D5" s="11" t="s">
        <v>181</v>
      </c>
      <c r="E5" s="11" t="s">
        <v>182</v>
      </c>
      <c r="F5" s="11" t="s">
        <v>184</v>
      </c>
      <c r="G5" s="11" t="s">
        <v>183</v>
      </c>
    </row>
    <row r="6" spans="1:7" s="16" customFormat="1" ht="15.75" customHeight="1">
      <c r="A6" s="13">
        <v>200</v>
      </c>
      <c r="B6" s="14" t="s">
        <v>149</v>
      </c>
      <c r="C6" s="14" t="s">
        <v>162</v>
      </c>
      <c r="D6" s="15">
        <f>D307+D312</f>
        <v>0</v>
      </c>
      <c r="E6" s="7">
        <f>E7+E14+E19+E35+E47+E281+E286+E291+E295+E312+E317+E321+E326+E331+E44+E32+E307+E343+E271</f>
        <v>22142504.600000001</v>
      </c>
      <c r="F6" s="7">
        <f>F307+F312</f>
        <v>0</v>
      </c>
      <c r="G6" s="7">
        <f>G7+G14+G19+G35+G47+G281+G286+G295+G307+G321+G326+G343+G331+G312</f>
        <v>95208.75</v>
      </c>
    </row>
    <row r="7" spans="1:7" s="16" customFormat="1" ht="15.75" customHeight="1">
      <c r="A7" s="13">
        <v>200</v>
      </c>
      <c r="B7" s="14" t="s">
        <v>186</v>
      </c>
      <c r="C7" s="14" t="s">
        <v>187</v>
      </c>
      <c r="D7" s="15">
        <f>D8+D11</f>
        <v>0</v>
      </c>
      <c r="E7" s="7">
        <f>E8+E11</f>
        <v>1693000</v>
      </c>
      <c r="F7" s="7">
        <f>F8+F11</f>
        <v>0</v>
      </c>
      <c r="G7" s="7">
        <f>G8+G11</f>
        <v>18000</v>
      </c>
    </row>
    <row r="8" spans="1:7" s="16" customFormat="1" ht="15.75" customHeight="1">
      <c r="A8" s="17">
        <v>200</v>
      </c>
      <c r="B8" s="18" t="s">
        <v>155</v>
      </c>
      <c r="C8" s="18" t="s">
        <v>153</v>
      </c>
      <c r="D8" s="15">
        <f>D9+D10</f>
        <v>0</v>
      </c>
      <c r="E8" s="19">
        <f>E9+E10</f>
        <v>1693000</v>
      </c>
      <c r="F8" s="7">
        <f>F9+F10</f>
        <v>0</v>
      </c>
      <c r="G8" s="19">
        <f>G9+G10</f>
        <v>18000</v>
      </c>
    </row>
    <row r="9" spans="1:7" s="16" customFormat="1" ht="15.75" customHeight="1">
      <c r="A9" s="17">
        <v>200</v>
      </c>
      <c r="B9" s="20" t="s">
        <v>50</v>
      </c>
      <c r="C9" s="20" t="s">
        <v>22</v>
      </c>
      <c r="D9" s="15"/>
      <c r="E9" s="19">
        <f>1693000</f>
        <v>1693000</v>
      </c>
      <c r="F9" s="7"/>
      <c r="G9" s="19">
        <f>18000</f>
        <v>18000</v>
      </c>
    </row>
    <row r="10" spans="1:7" s="16" customFormat="1" ht="15.75" customHeight="1">
      <c r="A10" s="17">
        <v>200</v>
      </c>
      <c r="B10" s="20" t="s">
        <v>228</v>
      </c>
      <c r="C10" s="20" t="s">
        <v>227</v>
      </c>
      <c r="D10" s="15"/>
      <c r="E10" s="7"/>
      <c r="F10" s="7"/>
      <c r="G10" s="7"/>
    </row>
    <row r="11" spans="1:7" s="16" customFormat="1" ht="15.75" customHeight="1">
      <c r="A11" s="17">
        <v>200</v>
      </c>
      <c r="B11" s="18" t="s">
        <v>29</v>
      </c>
      <c r="C11" s="18" t="s">
        <v>127</v>
      </c>
      <c r="D11" s="15">
        <f>D12+D13</f>
        <v>0</v>
      </c>
      <c r="E11" s="7">
        <f>E12+E13</f>
        <v>0</v>
      </c>
      <c r="F11" s="7">
        <f>F12+F13</f>
        <v>0</v>
      </c>
      <c r="G11" s="7">
        <f>G12+G13</f>
        <v>0</v>
      </c>
    </row>
    <row r="12" spans="1:7" s="16" customFormat="1" ht="15.75" customHeight="1">
      <c r="A12" s="17">
        <v>200</v>
      </c>
      <c r="B12" s="20" t="s">
        <v>188</v>
      </c>
      <c r="C12" s="20" t="s">
        <v>22</v>
      </c>
      <c r="D12" s="15"/>
      <c r="E12" s="7"/>
      <c r="F12" s="7"/>
      <c r="G12" s="7"/>
    </row>
    <row r="13" spans="1:7" s="16" customFormat="1" ht="15.75" customHeight="1">
      <c r="A13" s="17">
        <v>200</v>
      </c>
      <c r="B13" s="20" t="s">
        <v>226</v>
      </c>
      <c r="C13" s="20" t="s">
        <v>227</v>
      </c>
      <c r="D13" s="15"/>
      <c r="E13" s="7"/>
      <c r="F13" s="7"/>
      <c r="G13" s="7"/>
    </row>
    <row r="14" spans="1:7" s="16" customFormat="1" ht="46.5" customHeight="1">
      <c r="A14" s="13">
        <v>200</v>
      </c>
      <c r="B14" s="14" t="s">
        <v>189</v>
      </c>
      <c r="C14" s="21" t="s">
        <v>191</v>
      </c>
      <c r="D14" s="15">
        <f>D15+D17</f>
        <v>0</v>
      </c>
      <c r="E14" s="7">
        <f>E15+E17</f>
        <v>511000</v>
      </c>
      <c r="F14" s="7">
        <f>F15+F17</f>
        <v>0</v>
      </c>
      <c r="G14" s="7">
        <f>G15+G17</f>
        <v>0</v>
      </c>
    </row>
    <row r="15" spans="1:7" s="16" customFormat="1" ht="15.75" customHeight="1">
      <c r="A15" s="17">
        <v>200</v>
      </c>
      <c r="B15" s="18" t="s">
        <v>155</v>
      </c>
      <c r="C15" s="18" t="s">
        <v>153</v>
      </c>
      <c r="D15" s="15">
        <f>D16</f>
        <v>0</v>
      </c>
      <c r="E15" s="19">
        <f>E16</f>
        <v>511000</v>
      </c>
      <c r="F15" s="7">
        <f>F16</f>
        <v>0</v>
      </c>
      <c r="G15" s="19">
        <f>G16</f>
        <v>0</v>
      </c>
    </row>
    <row r="16" spans="1:7" s="16" customFormat="1" ht="15.75" customHeight="1">
      <c r="A16" s="17">
        <v>200</v>
      </c>
      <c r="B16" s="20" t="s">
        <v>78</v>
      </c>
      <c r="C16" s="20" t="s">
        <v>22</v>
      </c>
      <c r="D16" s="15"/>
      <c r="E16" s="19">
        <f>511000</f>
        <v>511000</v>
      </c>
      <c r="F16" s="7"/>
      <c r="G16" s="19">
        <f>0</f>
        <v>0</v>
      </c>
    </row>
    <row r="17" spans="1:7" s="16" customFormat="1" ht="15.75" customHeight="1">
      <c r="A17" s="17">
        <v>200</v>
      </c>
      <c r="B17" s="18" t="s">
        <v>29</v>
      </c>
      <c r="C17" s="18" t="s">
        <v>127</v>
      </c>
      <c r="D17" s="15">
        <f>D18</f>
        <v>0</v>
      </c>
      <c r="E17" s="7">
        <f>E18</f>
        <v>0</v>
      </c>
      <c r="F17" s="7">
        <f>F18</f>
        <v>0</v>
      </c>
      <c r="G17" s="7">
        <f>G18</f>
        <v>0</v>
      </c>
    </row>
    <row r="18" spans="1:7" s="16" customFormat="1" ht="15.75" customHeight="1">
      <c r="A18" s="17">
        <v>200</v>
      </c>
      <c r="B18" s="20" t="s">
        <v>190</v>
      </c>
      <c r="C18" s="20" t="s">
        <v>22</v>
      </c>
      <c r="D18" s="15"/>
      <c r="E18" s="7"/>
      <c r="F18" s="7"/>
      <c r="G18" s="7"/>
    </row>
    <row r="19" spans="1:7" s="16" customFormat="1" ht="24.75" customHeight="1">
      <c r="A19" s="13">
        <v>200</v>
      </c>
      <c r="B19" s="21" t="s">
        <v>192</v>
      </c>
      <c r="C19" s="21" t="s">
        <v>193</v>
      </c>
      <c r="D19" s="15">
        <f>D20+D24+D27+D30</f>
        <v>0</v>
      </c>
      <c r="E19" s="7">
        <f>E20+E24+E27+E30</f>
        <v>3137900</v>
      </c>
      <c r="F19" s="7">
        <f>F20+F24+F27+F30</f>
        <v>0</v>
      </c>
      <c r="G19" s="7">
        <f>G20+G24+G27+G30</f>
        <v>56000</v>
      </c>
    </row>
    <row r="20" spans="1:7" s="16" customFormat="1" ht="37.5" hidden="1" customHeight="1">
      <c r="A20" s="17">
        <v>200</v>
      </c>
      <c r="B20" s="18" t="s">
        <v>174</v>
      </c>
      <c r="C20" s="18" t="s">
        <v>173</v>
      </c>
      <c r="D20" s="15">
        <f>D23</f>
        <v>0</v>
      </c>
      <c r="E20" s="7">
        <f>E23</f>
        <v>0</v>
      </c>
      <c r="F20" s="7">
        <f>F23</f>
        <v>0</v>
      </c>
      <c r="G20" s="7">
        <f>G23</f>
        <v>0</v>
      </c>
    </row>
    <row r="21" spans="1:7" ht="17.25" hidden="1" customHeight="1">
      <c r="A21" s="13">
        <v>200</v>
      </c>
      <c r="B21" s="20" t="s">
        <v>175</v>
      </c>
      <c r="C21" s="20" t="s">
        <v>9</v>
      </c>
      <c r="D21" s="22"/>
      <c r="E21" s="5"/>
      <c r="F21" s="5"/>
      <c r="G21" s="5"/>
    </row>
    <row r="22" spans="1:7" ht="24" hidden="1" customHeight="1">
      <c r="A22" s="13">
        <v>200</v>
      </c>
      <c r="B22" s="20" t="s">
        <v>176</v>
      </c>
      <c r="C22" s="20" t="s">
        <v>132</v>
      </c>
      <c r="D22" s="22"/>
      <c r="E22" s="5"/>
      <c r="F22" s="5"/>
      <c r="G22" s="5"/>
    </row>
    <row r="23" spans="1:7" hidden="1">
      <c r="A23" s="17">
        <v>200</v>
      </c>
      <c r="B23" s="20" t="s">
        <v>177</v>
      </c>
      <c r="C23" s="20" t="s">
        <v>22</v>
      </c>
      <c r="D23" s="22"/>
      <c r="E23" s="5"/>
      <c r="F23" s="5"/>
      <c r="G23" s="5"/>
    </row>
    <row r="24" spans="1:7" ht="46.5" customHeight="1">
      <c r="A24" s="17">
        <v>200</v>
      </c>
      <c r="B24" s="18" t="s">
        <v>101</v>
      </c>
      <c r="C24" s="18" t="s">
        <v>115</v>
      </c>
      <c r="D24" s="22">
        <f>D25+D26</f>
        <v>0</v>
      </c>
      <c r="E24" s="5">
        <f>E25+E26</f>
        <v>0</v>
      </c>
      <c r="F24" s="5">
        <f>F25+F26</f>
        <v>0</v>
      </c>
      <c r="G24" s="5">
        <f>G25+G26</f>
        <v>0</v>
      </c>
    </row>
    <row r="25" spans="1:7" ht="15" customHeight="1">
      <c r="A25" s="17">
        <v>200</v>
      </c>
      <c r="B25" s="20" t="s">
        <v>14</v>
      </c>
      <c r="C25" s="20" t="s">
        <v>22</v>
      </c>
      <c r="D25" s="22"/>
      <c r="E25" s="5"/>
      <c r="F25" s="5"/>
      <c r="G25" s="5"/>
    </row>
    <row r="26" spans="1:7" ht="15" customHeight="1">
      <c r="A26" s="17"/>
      <c r="B26" s="20" t="s">
        <v>229</v>
      </c>
      <c r="C26" s="20" t="s">
        <v>227</v>
      </c>
      <c r="D26" s="22"/>
      <c r="E26" s="5"/>
      <c r="F26" s="5"/>
      <c r="G26" s="5"/>
    </row>
    <row r="27" spans="1:7" ht="58.5" customHeight="1">
      <c r="A27" s="17">
        <v>200</v>
      </c>
      <c r="B27" s="18" t="s">
        <v>27</v>
      </c>
      <c r="C27" s="18" t="s">
        <v>34</v>
      </c>
      <c r="D27" s="22">
        <f>D28+D29</f>
        <v>0</v>
      </c>
      <c r="E27" s="5">
        <f>E28+E29</f>
        <v>2984000</v>
      </c>
      <c r="F27" s="5">
        <f>F28+F29</f>
        <v>0</v>
      </c>
      <c r="G27" s="5">
        <f>G28+G29</f>
        <v>56000</v>
      </c>
    </row>
    <row r="28" spans="1:7">
      <c r="A28" s="17">
        <v>200</v>
      </c>
      <c r="B28" s="20" t="s">
        <v>89</v>
      </c>
      <c r="C28" s="20" t="s">
        <v>22</v>
      </c>
      <c r="D28" s="22"/>
      <c r="E28" s="5">
        <f>2271000+713000</f>
        <v>2984000</v>
      </c>
      <c r="F28" s="5"/>
      <c r="G28" s="5">
        <f>56000</f>
        <v>56000</v>
      </c>
    </row>
    <row r="29" spans="1:7">
      <c r="A29" s="17">
        <v>200</v>
      </c>
      <c r="B29" s="20" t="s">
        <v>230</v>
      </c>
      <c r="C29" s="20" t="s">
        <v>227</v>
      </c>
      <c r="D29" s="22"/>
      <c r="E29" s="5"/>
      <c r="F29" s="5"/>
      <c r="G29" s="5"/>
    </row>
    <row r="30" spans="1:7" ht="28.5" customHeight="1">
      <c r="A30" s="17">
        <v>200</v>
      </c>
      <c r="B30" s="18" t="s">
        <v>152</v>
      </c>
      <c r="C30" s="18" t="s">
        <v>66</v>
      </c>
      <c r="D30" s="22">
        <f>D31</f>
        <v>0</v>
      </c>
      <c r="E30" s="5">
        <f>E31</f>
        <v>153900</v>
      </c>
      <c r="F30" s="5">
        <f>F31</f>
        <v>0</v>
      </c>
      <c r="G30" s="5">
        <f>G31</f>
        <v>0</v>
      </c>
    </row>
    <row r="31" spans="1:7">
      <c r="A31" s="17">
        <v>200</v>
      </c>
      <c r="B31" s="20" t="s">
        <v>59</v>
      </c>
      <c r="C31" s="20" t="s">
        <v>22</v>
      </c>
      <c r="D31" s="22"/>
      <c r="E31" s="5">
        <f>153900</f>
        <v>153900</v>
      </c>
      <c r="F31" s="5"/>
      <c r="G31" s="5">
        <f>0</f>
        <v>0</v>
      </c>
    </row>
    <row r="32" spans="1:7" ht="34.5">
      <c r="A32" s="13">
        <v>200</v>
      </c>
      <c r="B32" s="21" t="s">
        <v>362</v>
      </c>
      <c r="C32" s="24" t="s">
        <v>364</v>
      </c>
      <c r="D32" s="15">
        <f>D33+D37+D40+D43</f>
        <v>0</v>
      </c>
      <c r="E32" s="7">
        <f>E33</f>
        <v>0</v>
      </c>
      <c r="F32" s="7">
        <f>F33+F37+F40+F43</f>
        <v>0</v>
      </c>
      <c r="G32" s="7">
        <f>G33</f>
        <v>0</v>
      </c>
    </row>
    <row r="33" spans="1:7" ht="57">
      <c r="A33" s="17">
        <v>200</v>
      </c>
      <c r="B33" s="18" t="s">
        <v>27</v>
      </c>
      <c r="C33" s="25" t="s">
        <v>34</v>
      </c>
      <c r="D33" s="22">
        <f>D34+D35</f>
        <v>0</v>
      </c>
      <c r="E33" s="5">
        <f>E34</f>
        <v>0</v>
      </c>
      <c r="F33" s="5">
        <f>F34+F35</f>
        <v>0</v>
      </c>
      <c r="G33" s="5">
        <f>G34</f>
        <v>0</v>
      </c>
    </row>
    <row r="34" spans="1:7">
      <c r="A34" s="17">
        <v>200</v>
      </c>
      <c r="B34" s="20" t="s">
        <v>363</v>
      </c>
      <c r="C34" s="26" t="s">
        <v>365</v>
      </c>
      <c r="D34" s="22"/>
      <c r="E34" s="5"/>
      <c r="F34" s="5"/>
      <c r="G34" s="5"/>
    </row>
    <row r="35" spans="1:7" ht="56.25" customHeight="1">
      <c r="A35" s="13">
        <v>200</v>
      </c>
      <c r="B35" s="21" t="s">
        <v>194</v>
      </c>
      <c r="C35" s="21" t="s">
        <v>195</v>
      </c>
      <c r="D35" s="27">
        <f>D36+D38+D40+D42</f>
        <v>0</v>
      </c>
      <c r="E35" s="28">
        <f>E36+E38+E40+E42</f>
        <v>947500</v>
      </c>
      <c r="F35" s="28">
        <f>F36+F38+F40+F42</f>
        <v>0</v>
      </c>
      <c r="G35" s="28">
        <f>G36+G38+G40+G42</f>
        <v>0</v>
      </c>
    </row>
    <row r="36" spans="1:7" ht="38.25" hidden="1" customHeight="1">
      <c r="A36" s="17">
        <v>200</v>
      </c>
      <c r="B36" s="18" t="s">
        <v>174</v>
      </c>
      <c r="C36" s="18" t="s">
        <v>173</v>
      </c>
      <c r="D36" s="22">
        <f>D37</f>
        <v>0</v>
      </c>
      <c r="E36" s="5">
        <f>E37</f>
        <v>0</v>
      </c>
      <c r="F36" s="5">
        <f>F37</f>
        <v>0</v>
      </c>
      <c r="G36" s="5">
        <f>G37</f>
        <v>0</v>
      </c>
    </row>
    <row r="37" spans="1:7" ht="27" hidden="1" customHeight="1">
      <c r="A37" s="17">
        <v>200</v>
      </c>
      <c r="B37" s="20" t="s">
        <v>178</v>
      </c>
      <c r="C37" s="20" t="s">
        <v>12</v>
      </c>
      <c r="D37" s="22"/>
      <c r="E37" s="5"/>
      <c r="F37" s="5"/>
      <c r="G37" s="5"/>
    </row>
    <row r="38" spans="1:7" ht="48" customHeight="1">
      <c r="A38" s="17">
        <v>200</v>
      </c>
      <c r="B38" s="18" t="s">
        <v>101</v>
      </c>
      <c r="C38" s="18" t="s">
        <v>115</v>
      </c>
      <c r="D38" s="22">
        <f>D39</f>
        <v>0</v>
      </c>
      <c r="E38" s="5">
        <f>E39</f>
        <v>0</v>
      </c>
      <c r="F38" s="5">
        <f>F39</f>
        <v>0</v>
      </c>
      <c r="G38" s="5">
        <f>G39</f>
        <v>0</v>
      </c>
    </row>
    <row r="39" spans="1:7" ht="16.5" customHeight="1">
      <c r="A39" s="17">
        <v>200</v>
      </c>
      <c r="B39" s="20" t="s">
        <v>25</v>
      </c>
      <c r="C39" s="20" t="s">
        <v>12</v>
      </c>
      <c r="D39" s="22"/>
      <c r="E39" s="5"/>
      <c r="F39" s="5"/>
      <c r="G39" s="5"/>
    </row>
    <row r="40" spans="1:7" ht="57">
      <c r="A40" s="17">
        <v>200</v>
      </c>
      <c r="B40" s="18" t="s">
        <v>27</v>
      </c>
      <c r="C40" s="18" t="s">
        <v>34</v>
      </c>
      <c r="D40" s="22">
        <f>D41</f>
        <v>0</v>
      </c>
      <c r="E40" s="5">
        <f>E41</f>
        <v>901000</v>
      </c>
      <c r="F40" s="5">
        <f>F41</f>
        <v>0</v>
      </c>
      <c r="G40" s="5">
        <f>G41</f>
        <v>0</v>
      </c>
    </row>
    <row r="41" spans="1:7">
      <c r="A41" s="17">
        <v>200</v>
      </c>
      <c r="B41" s="20" t="s">
        <v>99</v>
      </c>
      <c r="C41" s="20" t="s">
        <v>12</v>
      </c>
      <c r="D41" s="22"/>
      <c r="E41" s="5">
        <f>685000+216000</f>
        <v>901000</v>
      </c>
      <c r="F41" s="5"/>
      <c r="G41" s="5">
        <f>0</f>
        <v>0</v>
      </c>
    </row>
    <row r="42" spans="1:7" ht="23.25">
      <c r="A42" s="17">
        <v>200</v>
      </c>
      <c r="B42" s="18" t="s">
        <v>152</v>
      </c>
      <c r="C42" s="18" t="s">
        <v>66</v>
      </c>
      <c r="D42" s="22">
        <f>D43</f>
        <v>0</v>
      </c>
      <c r="E42" s="5">
        <f>E43</f>
        <v>46500</v>
      </c>
      <c r="F42" s="5">
        <f>F43</f>
        <v>0</v>
      </c>
      <c r="G42" s="5">
        <f>G43</f>
        <v>0</v>
      </c>
    </row>
    <row r="43" spans="1:7">
      <c r="A43" s="17">
        <v>200</v>
      </c>
      <c r="B43" s="20" t="s">
        <v>73</v>
      </c>
      <c r="C43" s="20" t="s">
        <v>12</v>
      </c>
      <c r="D43" s="22"/>
      <c r="E43" s="5">
        <v>46500</v>
      </c>
      <c r="F43" s="5"/>
      <c r="G43" s="5">
        <f>0</f>
        <v>0</v>
      </c>
    </row>
    <row r="44" spans="1:7" ht="45.75">
      <c r="A44" s="29"/>
      <c r="B44" s="21" t="s">
        <v>356</v>
      </c>
      <c r="C44" s="24" t="s">
        <v>357</v>
      </c>
      <c r="D44" s="30"/>
      <c r="E44" s="30">
        <f>E45</f>
        <v>0</v>
      </c>
      <c r="F44" s="31"/>
      <c r="G44" s="30" t="s">
        <v>117</v>
      </c>
    </row>
    <row r="45" spans="1:7">
      <c r="A45" s="13"/>
      <c r="B45" s="14" t="s">
        <v>358</v>
      </c>
      <c r="C45" s="14" t="s">
        <v>153</v>
      </c>
      <c r="D45" s="32"/>
      <c r="E45" s="33">
        <f>E46</f>
        <v>0</v>
      </c>
      <c r="F45" s="32"/>
      <c r="G45" s="33">
        <f>G46</f>
        <v>0</v>
      </c>
    </row>
    <row r="46" spans="1:7">
      <c r="A46" s="29"/>
      <c r="B46" s="20" t="s">
        <v>359</v>
      </c>
      <c r="C46" s="20" t="s">
        <v>105</v>
      </c>
      <c r="D46" s="34"/>
      <c r="E46" s="35"/>
      <c r="F46" s="34"/>
      <c r="G46" s="35"/>
    </row>
    <row r="47" spans="1:7" ht="33.75" customHeight="1">
      <c r="A47" s="13">
        <v>200</v>
      </c>
      <c r="B47" s="21" t="s">
        <v>196</v>
      </c>
      <c r="C47" s="21" t="s">
        <v>197</v>
      </c>
      <c r="D47" s="27">
        <f>D48+D68+D91+D94+D114+D133+D151+D166+D171+D189+D204+D221+D236+D258</f>
        <v>0</v>
      </c>
      <c r="E47" s="28">
        <f>E68+E91+E94+E114+E133+E147+E151+E166+E171+E189+E204+E221+E236+E258+E267</f>
        <v>9154230</v>
      </c>
      <c r="F47" s="28">
        <f>F48+F68+F91+F94+F114+F133+F151+F166+F171+F189+F204+F221+F236+F258</f>
        <v>0</v>
      </c>
      <c r="G47" s="28">
        <f>G48+G68+G91+G94+G114+G133+G151+G166+G171+G189+G204+G221+G236+G258+G147+G267</f>
        <v>4150</v>
      </c>
    </row>
    <row r="48" spans="1:7" s="16" customFormat="1" ht="55.5" customHeight="1">
      <c r="A48" s="13">
        <v>200</v>
      </c>
      <c r="B48" s="14" t="s">
        <v>101</v>
      </c>
      <c r="C48" s="14" t="s">
        <v>115</v>
      </c>
      <c r="D48" s="15">
        <f>D50+D58+D59</f>
        <v>0</v>
      </c>
      <c r="E48" s="7">
        <f>E50+E58+E59</f>
        <v>0</v>
      </c>
      <c r="F48" s="7">
        <f>F50+F58+F59</f>
        <v>0</v>
      </c>
      <c r="G48" s="7">
        <f>G50+G58+G59</f>
        <v>0</v>
      </c>
    </row>
    <row r="49" spans="1:7" ht="1.5" hidden="1" customHeight="1">
      <c r="A49" s="17">
        <v>200</v>
      </c>
      <c r="B49" s="20" t="s">
        <v>136</v>
      </c>
      <c r="C49" s="20" t="s">
        <v>9</v>
      </c>
      <c r="D49" s="22"/>
      <c r="E49" s="5"/>
      <c r="F49" s="5"/>
      <c r="G49" s="5"/>
    </row>
    <row r="50" spans="1:7">
      <c r="A50" s="17">
        <v>200</v>
      </c>
      <c r="B50" s="20" t="s">
        <v>45</v>
      </c>
      <c r="C50" s="20" t="s">
        <v>33</v>
      </c>
      <c r="D50" s="22"/>
      <c r="E50" s="5">
        <f>E51+E52+E53+E54+E55+E56+E57</f>
        <v>0</v>
      </c>
      <c r="F50" s="5">
        <f>F51+F52+F53+F54+F55+F56+F57</f>
        <v>0</v>
      </c>
      <c r="G50" s="5">
        <f>G51+G52+G53+G54+G55+G56+G57</f>
        <v>0</v>
      </c>
    </row>
    <row r="51" spans="1:7">
      <c r="A51" s="17">
        <v>200</v>
      </c>
      <c r="B51" s="20" t="s">
        <v>147</v>
      </c>
      <c r="C51" s="20" t="s">
        <v>96</v>
      </c>
      <c r="D51" s="22"/>
      <c r="E51" s="5"/>
      <c r="F51" s="5"/>
      <c r="G51" s="5"/>
    </row>
    <row r="52" spans="1:7">
      <c r="A52" s="17">
        <v>200</v>
      </c>
      <c r="B52" s="20" t="s">
        <v>198</v>
      </c>
      <c r="C52" s="20" t="s">
        <v>142</v>
      </c>
      <c r="D52" s="22"/>
      <c r="E52" s="5"/>
      <c r="F52" s="5"/>
      <c r="G52" s="5"/>
    </row>
    <row r="53" spans="1:7">
      <c r="A53" s="17">
        <v>200</v>
      </c>
      <c r="B53" s="20" t="s">
        <v>199</v>
      </c>
      <c r="C53" s="20" t="s">
        <v>105</v>
      </c>
      <c r="D53" s="22"/>
      <c r="E53" s="5"/>
      <c r="F53" s="5"/>
      <c r="G53" s="5"/>
    </row>
    <row r="54" spans="1:7" ht="13.5" customHeight="1">
      <c r="A54" s="17">
        <v>200</v>
      </c>
      <c r="B54" s="20" t="s">
        <v>80</v>
      </c>
      <c r="C54" s="20" t="s">
        <v>112</v>
      </c>
      <c r="D54" s="22"/>
      <c r="E54" s="5"/>
      <c r="F54" s="5"/>
      <c r="G54" s="5"/>
    </row>
    <row r="55" spans="1:7" ht="13.5" customHeight="1">
      <c r="A55" s="17">
        <v>200</v>
      </c>
      <c r="B55" s="20" t="s">
        <v>231</v>
      </c>
      <c r="C55" s="20" t="s">
        <v>232</v>
      </c>
      <c r="D55" s="22"/>
      <c r="E55" s="5"/>
      <c r="F55" s="5"/>
      <c r="G55" s="5"/>
    </row>
    <row r="56" spans="1:7" ht="24" customHeight="1">
      <c r="A56" s="17">
        <v>200</v>
      </c>
      <c r="B56" s="20" t="s">
        <v>233</v>
      </c>
      <c r="C56" s="20" t="s">
        <v>234</v>
      </c>
      <c r="D56" s="22"/>
      <c r="E56" s="5"/>
      <c r="F56" s="5"/>
      <c r="G56" s="5"/>
    </row>
    <row r="57" spans="1:7" ht="36" customHeight="1">
      <c r="A57" s="17">
        <v>200</v>
      </c>
      <c r="B57" s="20" t="s">
        <v>235</v>
      </c>
      <c r="C57" s="20" t="s">
        <v>236</v>
      </c>
      <c r="D57" s="22"/>
      <c r="E57" s="5"/>
      <c r="F57" s="5"/>
      <c r="G57" s="5"/>
    </row>
    <row r="58" spans="1:7" ht="13.5" customHeight="1">
      <c r="A58" s="17">
        <v>200</v>
      </c>
      <c r="B58" s="20" t="s">
        <v>200</v>
      </c>
      <c r="C58" s="20" t="s">
        <v>156</v>
      </c>
      <c r="D58" s="22"/>
      <c r="E58" s="5"/>
      <c r="F58" s="5"/>
      <c r="G58" s="5"/>
    </row>
    <row r="59" spans="1:7" ht="16.5" customHeight="1">
      <c r="A59" s="17">
        <v>200</v>
      </c>
      <c r="B59" s="20" t="s">
        <v>171</v>
      </c>
      <c r="C59" s="20" t="s">
        <v>130</v>
      </c>
      <c r="D59" s="22"/>
      <c r="E59" s="5">
        <f>E60+E61</f>
        <v>0</v>
      </c>
      <c r="F59" s="5">
        <f>F60+F61</f>
        <v>0</v>
      </c>
      <c r="G59" s="5">
        <f>G60+G61</f>
        <v>0</v>
      </c>
    </row>
    <row r="60" spans="1:7" ht="15.75" customHeight="1">
      <c r="A60" s="17">
        <v>200</v>
      </c>
      <c r="B60" s="20" t="s">
        <v>124</v>
      </c>
      <c r="C60" s="20" t="s">
        <v>154</v>
      </c>
      <c r="D60" s="22"/>
      <c r="E60" s="5"/>
      <c r="F60" s="5"/>
      <c r="G60" s="5"/>
    </row>
    <row r="61" spans="1:7" ht="23.25">
      <c r="A61" s="17">
        <v>200</v>
      </c>
      <c r="B61" s="20" t="s">
        <v>167</v>
      </c>
      <c r="C61" s="20" t="s">
        <v>113</v>
      </c>
      <c r="D61" s="22"/>
      <c r="E61" s="5">
        <f>E62+E63+E64+E65+E66+E67</f>
        <v>0</v>
      </c>
      <c r="F61" s="5">
        <f>F62+F63+F64+F65+F66+F67</f>
        <v>0</v>
      </c>
      <c r="G61" s="5">
        <f>G62+G63+G64+G65+G66+G67</f>
        <v>0</v>
      </c>
    </row>
    <row r="62" spans="1:7">
      <c r="A62" s="17">
        <v>200</v>
      </c>
      <c r="B62" s="20" t="s">
        <v>243</v>
      </c>
      <c r="C62" s="20" t="s">
        <v>249</v>
      </c>
      <c r="D62" s="22"/>
      <c r="E62" s="5"/>
      <c r="F62" s="5"/>
      <c r="G62" s="5"/>
    </row>
    <row r="63" spans="1:7" ht="23.25">
      <c r="A63" s="17">
        <v>200</v>
      </c>
      <c r="B63" s="20" t="s">
        <v>244</v>
      </c>
      <c r="C63" s="20" t="s">
        <v>250</v>
      </c>
      <c r="D63" s="22"/>
      <c r="E63" s="5"/>
      <c r="F63" s="5"/>
      <c r="G63" s="5"/>
    </row>
    <row r="64" spans="1:7" ht="23.25">
      <c r="A64" s="17">
        <v>200</v>
      </c>
      <c r="B64" s="20" t="s">
        <v>245</v>
      </c>
      <c r="C64" s="20" t="s">
        <v>251</v>
      </c>
      <c r="D64" s="22"/>
      <c r="E64" s="5"/>
      <c r="F64" s="5"/>
      <c r="G64" s="5"/>
    </row>
    <row r="65" spans="1:7" ht="15.75" customHeight="1">
      <c r="A65" s="17">
        <v>200</v>
      </c>
      <c r="B65" s="20" t="s">
        <v>246</v>
      </c>
      <c r="C65" s="20" t="s">
        <v>252</v>
      </c>
      <c r="D65" s="22"/>
      <c r="E65" s="5"/>
      <c r="F65" s="5"/>
      <c r="G65" s="5"/>
    </row>
    <row r="66" spans="1:7" ht="23.25">
      <c r="A66" s="17">
        <v>200</v>
      </c>
      <c r="B66" s="20" t="s">
        <v>248</v>
      </c>
      <c r="C66" s="20" t="s">
        <v>253</v>
      </c>
      <c r="D66" s="22"/>
      <c r="E66" s="5"/>
      <c r="F66" s="5"/>
      <c r="G66" s="5"/>
    </row>
    <row r="67" spans="1:7" ht="23.25">
      <c r="A67" s="17">
        <v>200</v>
      </c>
      <c r="B67" s="20" t="s">
        <v>247</v>
      </c>
      <c r="C67" s="20" t="s">
        <v>254</v>
      </c>
      <c r="D67" s="22"/>
      <c r="E67" s="5"/>
      <c r="F67" s="5"/>
      <c r="G67" s="5"/>
    </row>
    <row r="68" spans="1:7" s="16" customFormat="1" ht="66.75" customHeight="1">
      <c r="A68" s="13">
        <v>200</v>
      </c>
      <c r="B68" s="14" t="s">
        <v>27</v>
      </c>
      <c r="C68" s="14" t="s">
        <v>34</v>
      </c>
      <c r="D68" s="15">
        <f>D70+D81</f>
        <v>0</v>
      </c>
      <c r="E68" s="7">
        <f>E70+E81+E80</f>
        <v>1669000</v>
      </c>
      <c r="F68" s="7"/>
      <c r="G68" s="36">
        <f>G70+G80+G81</f>
        <v>4150</v>
      </c>
    </row>
    <row r="69" spans="1:7" hidden="1">
      <c r="A69" s="17">
        <v>200</v>
      </c>
      <c r="B69" s="20" t="s">
        <v>58</v>
      </c>
      <c r="C69" s="20" t="s">
        <v>9</v>
      </c>
      <c r="D69" s="22"/>
      <c r="E69" s="5"/>
      <c r="F69" s="5"/>
      <c r="G69" s="1"/>
    </row>
    <row r="70" spans="1:7">
      <c r="A70" s="17">
        <v>200</v>
      </c>
      <c r="B70" s="20" t="s">
        <v>145</v>
      </c>
      <c r="C70" s="20" t="s">
        <v>33</v>
      </c>
      <c r="D70" s="22">
        <f>D71+D72+D73+D74+D75+D76+D77+D78+D79</f>
        <v>0</v>
      </c>
      <c r="E70" s="5">
        <f>E71+E72+E73+E74+E75+E76+E77+E78+E79</f>
        <v>1079000</v>
      </c>
      <c r="F70" s="5">
        <f>F71+F72+F73+F74+F75+F76+F77+F78+F79</f>
        <v>0</v>
      </c>
      <c r="G70" s="1">
        <f>G71+G72+G73+G75+G76</f>
        <v>4150</v>
      </c>
    </row>
    <row r="71" spans="1:7">
      <c r="A71" s="17">
        <v>200</v>
      </c>
      <c r="B71" s="20" t="s">
        <v>47</v>
      </c>
      <c r="C71" s="20" t="s">
        <v>96</v>
      </c>
      <c r="D71" s="22"/>
      <c r="E71" s="5">
        <f>135000</f>
        <v>135000</v>
      </c>
      <c r="F71" s="5"/>
      <c r="G71" s="1">
        <f>0</f>
        <v>0</v>
      </c>
    </row>
    <row r="72" spans="1:7">
      <c r="A72" s="17">
        <v>200</v>
      </c>
      <c r="B72" s="20" t="s">
        <v>164</v>
      </c>
      <c r="C72" s="20" t="s">
        <v>70</v>
      </c>
      <c r="D72" s="22"/>
      <c r="E72" s="6">
        <f>3000</f>
        <v>3000</v>
      </c>
      <c r="F72" s="5"/>
      <c r="G72" s="1">
        <f>0</f>
        <v>0</v>
      </c>
    </row>
    <row r="73" spans="1:7">
      <c r="A73" s="17">
        <v>200</v>
      </c>
      <c r="B73" s="20" t="s">
        <v>61</v>
      </c>
      <c r="C73" s="20" t="s">
        <v>142</v>
      </c>
      <c r="D73" s="22"/>
      <c r="E73" s="6">
        <f>9000</f>
        <v>9000</v>
      </c>
      <c r="F73" s="5"/>
      <c r="G73" s="1">
        <f>0</f>
        <v>0</v>
      </c>
    </row>
    <row r="74" spans="1:7" ht="23.25">
      <c r="A74" s="17">
        <v>200</v>
      </c>
      <c r="B74" s="20" t="s">
        <v>126</v>
      </c>
      <c r="C74" s="20" t="s">
        <v>86</v>
      </c>
      <c r="D74" s="22"/>
      <c r="E74" s="5"/>
      <c r="F74" s="5"/>
      <c r="G74" s="1"/>
    </row>
    <row r="75" spans="1:7">
      <c r="A75" s="17">
        <v>200</v>
      </c>
      <c r="B75" s="20" t="s">
        <v>53</v>
      </c>
      <c r="C75" s="20" t="s">
        <v>105</v>
      </c>
      <c r="D75" s="22"/>
      <c r="E75" s="6">
        <f>446000</f>
        <v>446000</v>
      </c>
      <c r="F75" s="5"/>
      <c r="G75" s="1">
        <f>0</f>
        <v>0</v>
      </c>
    </row>
    <row r="76" spans="1:7">
      <c r="A76" s="17">
        <v>200</v>
      </c>
      <c r="B76" s="20" t="s">
        <v>157</v>
      </c>
      <c r="C76" s="20" t="s">
        <v>112</v>
      </c>
      <c r="D76" s="22"/>
      <c r="E76" s="6">
        <f>478000</f>
        <v>478000</v>
      </c>
      <c r="F76" s="5"/>
      <c r="G76" s="1">
        <f>4150</f>
        <v>4150</v>
      </c>
    </row>
    <row r="77" spans="1:7">
      <c r="A77" s="17">
        <v>200</v>
      </c>
      <c r="B77" s="20" t="s">
        <v>237</v>
      </c>
      <c r="C77" s="20" t="s">
        <v>232</v>
      </c>
      <c r="D77" s="22"/>
      <c r="E77" s="5">
        <v>8000</v>
      </c>
      <c r="F77" s="5"/>
      <c r="G77" s="1" t="s">
        <v>377</v>
      </c>
    </row>
    <row r="78" spans="1:7" ht="23.25">
      <c r="A78" s="17">
        <v>200</v>
      </c>
      <c r="B78" s="20" t="s">
        <v>238</v>
      </c>
      <c r="C78" s="20" t="s">
        <v>234</v>
      </c>
      <c r="D78" s="22"/>
      <c r="E78" s="5"/>
      <c r="F78" s="5"/>
      <c r="G78" s="1"/>
    </row>
    <row r="79" spans="1:7" ht="34.5">
      <c r="A79" s="17">
        <v>200</v>
      </c>
      <c r="B79" s="20" t="s">
        <v>239</v>
      </c>
      <c r="C79" s="20" t="s">
        <v>236</v>
      </c>
      <c r="D79" s="22"/>
      <c r="E79" s="5"/>
      <c r="F79" s="5"/>
      <c r="G79" s="1"/>
    </row>
    <row r="80" spans="1:7">
      <c r="A80" s="17">
        <v>200</v>
      </c>
      <c r="B80" s="20" t="s">
        <v>292</v>
      </c>
      <c r="C80" s="20" t="s">
        <v>156</v>
      </c>
      <c r="D80" s="22"/>
      <c r="E80" s="6">
        <f>2000+2000-4000</f>
        <v>0</v>
      </c>
      <c r="F80" s="5"/>
      <c r="G80" s="1">
        <f>1250+2200-3450</f>
        <v>0</v>
      </c>
    </row>
    <row r="81" spans="1:7">
      <c r="A81" s="17">
        <v>200</v>
      </c>
      <c r="B81" s="20" t="s">
        <v>69</v>
      </c>
      <c r="C81" s="20" t="s">
        <v>130</v>
      </c>
      <c r="D81" s="22">
        <f>D82+D83</f>
        <v>0</v>
      </c>
      <c r="E81" s="5">
        <f>E82+E83</f>
        <v>590000</v>
      </c>
      <c r="F81" s="5">
        <f>F82+F83</f>
        <v>0</v>
      </c>
      <c r="G81" s="1">
        <f>G82+G83</f>
        <v>0</v>
      </c>
    </row>
    <row r="82" spans="1:7">
      <c r="A82" s="17">
        <v>200</v>
      </c>
      <c r="B82" s="20" t="s">
        <v>20</v>
      </c>
      <c r="C82" s="20" t="s">
        <v>154</v>
      </c>
      <c r="D82" s="22"/>
      <c r="E82" s="5">
        <f>75000</f>
        <v>75000</v>
      </c>
      <c r="F82" s="5"/>
      <c r="G82" s="1">
        <f>0</f>
        <v>0</v>
      </c>
    </row>
    <row r="83" spans="1:7" ht="23.25">
      <c r="A83" s="17">
        <v>200</v>
      </c>
      <c r="B83" s="20" t="s">
        <v>65</v>
      </c>
      <c r="C83" s="20" t="s">
        <v>113</v>
      </c>
      <c r="D83" s="22">
        <f>D84+D85+D86+D87+D88+D89+D90</f>
        <v>0</v>
      </c>
      <c r="E83" s="5">
        <f>E84+E85+E86+E87+E88+E89+E90</f>
        <v>515000</v>
      </c>
      <c r="F83" s="5">
        <f>F84+F85+F86+F87+F88+F89+F90</f>
        <v>0</v>
      </c>
      <c r="G83" s="1">
        <f>G84+G85+G86+G87+G88+G89+G90</f>
        <v>0</v>
      </c>
    </row>
    <row r="84" spans="1:7">
      <c r="A84" s="17">
        <v>200</v>
      </c>
      <c r="B84" s="20" t="s">
        <v>255</v>
      </c>
      <c r="C84" s="20" t="s">
        <v>249</v>
      </c>
      <c r="D84" s="22"/>
      <c r="E84" s="5"/>
      <c r="F84" s="5"/>
      <c r="G84" s="1"/>
    </row>
    <row r="85" spans="1:7" ht="23.25">
      <c r="A85" s="17">
        <v>200</v>
      </c>
      <c r="B85" s="20" t="s">
        <v>256</v>
      </c>
      <c r="C85" s="20" t="s">
        <v>250</v>
      </c>
      <c r="D85" s="22"/>
      <c r="E85" s="5">
        <f>310000</f>
        <v>310000</v>
      </c>
      <c r="F85" s="5"/>
      <c r="G85" s="1">
        <f>0</f>
        <v>0</v>
      </c>
    </row>
    <row r="86" spans="1:7" ht="23.25">
      <c r="A86" s="17">
        <v>200</v>
      </c>
      <c r="B86" s="20" t="s">
        <v>257</v>
      </c>
      <c r="C86" s="20" t="s">
        <v>251</v>
      </c>
      <c r="D86" s="22"/>
      <c r="E86" s="5"/>
      <c r="F86" s="5"/>
      <c r="G86" s="1"/>
    </row>
    <row r="87" spans="1:7" ht="15.75" customHeight="1">
      <c r="A87" s="17">
        <v>200</v>
      </c>
      <c r="B87" s="20" t="s">
        <v>258</v>
      </c>
      <c r="C87" s="20" t="s">
        <v>252</v>
      </c>
      <c r="D87" s="22"/>
      <c r="E87" s="5"/>
      <c r="F87" s="5"/>
      <c r="G87" s="1"/>
    </row>
    <row r="88" spans="1:7" ht="23.25">
      <c r="A88" s="17">
        <v>200</v>
      </c>
      <c r="B88" s="20" t="s">
        <v>259</v>
      </c>
      <c r="C88" s="20" t="s">
        <v>253</v>
      </c>
      <c r="D88" s="22"/>
      <c r="E88" s="6">
        <f>205000</f>
        <v>205000</v>
      </c>
      <c r="F88" s="5"/>
      <c r="G88" s="1">
        <f>0</f>
        <v>0</v>
      </c>
    </row>
    <row r="89" spans="1:7" ht="23.25">
      <c r="A89" s="17">
        <v>200</v>
      </c>
      <c r="B89" s="20" t="s">
        <v>260</v>
      </c>
      <c r="C89" s="20" t="s">
        <v>254</v>
      </c>
      <c r="D89" s="22"/>
      <c r="E89" s="5"/>
      <c r="F89" s="5"/>
      <c r="G89" s="1"/>
    </row>
    <row r="90" spans="1:7" ht="34.5">
      <c r="A90" s="17">
        <v>200</v>
      </c>
      <c r="B90" s="20" t="s">
        <v>286</v>
      </c>
      <c r="C90" s="20" t="s">
        <v>287</v>
      </c>
      <c r="D90" s="22"/>
      <c r="E90" s="5">
        <v>0</v>
      </c>
      <c r="F90" s="5"/>
      <c r="G90" s="1">
        <v>0</v>
      </c>
    </row>
    <row r="91" spans="1:7" s="16" customFormat="1" ht="25.5" customHeight="1">
      <c r="A91" s="13">
        <v>200</v>
      </c>
      <c r="B91" s="14" t="s">
        <v>170</v>
      </c>
      <c r="C91" s="14" t="s">
        <v>85</v>
      </c>
      <c r="D91" s="15">
        <v>0</v>
      </c>
      <c r="E91" s="7">
        <f>E92</f>
        <v>0</v>
      </c>
      <c r="F91" s="7">
        <v>0</v>
      </c>
      <c r="G91" s="7">
        <f>G92</f>
        <v>0</v>
      </c>
    </row>
    <row r="92" spans="1:7">
      <c r="A92" s="17">
        <v>200</v>
      </c>
      <c r="B92" s="20" t="s">
        <v>92</v>
      </c>
      <c r="C92" s="20" t="s">
        <v>9</v>
      </c>
      <c r="D92" s="22">
        <v>0</v>
      </c>
      <c r="E92" s="5">
        <f>E93</f>
        <v>0</v>
      </c>
      <c r="F92" s="5">
        <v>0</v>
      </c>
      <c r="G92" s="5">
        <f>G93</f>
        <v>0</v>
      </c>
    </row>
    <row r="93" spans="1:7">
      <c r="A93" s="17">
        <v>200</v>
      </c>
      <c r="B93" s="20" t="s">
        <v>379</v>
      </c>
      <c r="C93" s="20" t="s">
        <v>112</v>
      </c>
      <c r="D93" s="22">
        <v>0</v>
      </c>
      <c r="E93" s="5">
        <v>0</v>
      </c>
      <c r="F93" s="5">
        <v>0</v>
      </c>
      <c r="G93" s="5">
        <v>0</v>
      </c>
    </row>
    <row r="94" spans="1:7" s="16" customFormat="1" ht="18" customHeight="1">
      <c r="A94" s="13">
        <v>200</v>
      </c>
      <c r="B94" s="14" t="s">
        <v>29</v>
      </c>
      <c r="C94" s="14" t="s">
        <v>127</v>
      </c>
      <c r="D94" s="15">
        <f>D96+D103+D104</f>
        <v>0</v>
      </c>
      <c r="E94" s="7">
        <f>E96+E103+E104</f>
        <v>0</v>
      </c>
      <c r="F94" s="7">
        <f>F96+F103+F104</f>
        <v>0</v>
      </c>
      <c r="G94" s="7">
        <f>G96+G103+G104</f>
        <v>0</v>
      </c>
    </row>
    <row r="95" spans="1:7" ht="15" hidden="1" customHeight="1">
      <c r="A95" s="17">
        <v>200</v>
      </c>
      <c r="B95" s="20" t="s">
        <v>52</v>
      </c>
      <c r="C95" s="20" t="s">
        <v>9</v>
      </c>
      <c r="D95" s="22"/>
      <c r="E95" s="5"/>
      <c r="F95" s="5"/>
      <c r="G95" s="5"/>
    </row>
    <row r="96" spans="1:7" ht="15" customHeight="1">
      <c r="A96" s="17">
        <v>200</v>
      </c>
      <c r="B96" s="20" t="s">
        <v>201</v>
      </c>
      <c r="C96" s="20" t="s">
        <v>33</v>
      </c>
      <c r="D96" s="22">
        <f>D97+D98+D99+D100+D101+D102</f>
        <v>0</v>
      </c>
      <c r="E96" s="5">
        <f>E97+E98+E99+E100+E101+E102</f>
        <v>0</v>
      </c>
      <c r="F96" s="5">
        <f>F97+F98+F99+F100+F101+F102</f>
        <v>0</v>
      </c>
      <c r="G96" s="5">
        <f>G97+G98+G99+G100+G101+G102</f>
        <v>0</v>
      </c>
    </row>
    <row r="97" spans="1:7" ht="13.5" customHeight="1">
      <c r="A97" s="17">
        <v>200</v>
      </c>
      <c r="B97" s="20" t="s">
        <v>202</v>
      </c>
      <c r="C97" s="20" t="s">
        <v>96</v>
      </c>
      <c r="D97" s="22"/>
      <c r="E97" s="5"/>
      <c r="F97" s="5"/>
      <c r="G97" s="5"/>
    </row>
    <row r="98" spans="1:7" ht="16.5" customHeight="1">
      <c r="A98" s="17">
        <v>200</v>
      </c>
      <c r="B98" s="20" t="s">
        <v>203</v>
      </c>
      <c r="C98" s="20" t="s">
        <v>70</v>
      </c>
      <c r="D98" s="22"/>
      <c r="E98" s="5"/>
      <c r="F98" s="5"/>
      <c r="G98" s="5"/>
    </row>
    <row r="99" spans="1:7" ht="15" customHeight="1">
      <c r="A99" s="17">
        <v>200</v>
      </c>
      <c r="B99" s="20" t="s">
        <v>204</v>
      </c>
      <c r="C99" s="20" t="s">
        <v>142</v>
      </c>
      <c r="D99" s="22"/>
      <c r="E99" s="5"/>
      <c r="F99" s="5"/>
      <c r="G99" s="5"/>
    </row>
    <row r="100" spans="1:7" ht="15" customHeight="1">
      <c r="A100" s="17">
        <v>200</v>
      </c>
      <c r="B100" s="20" t="s">
        <v>205</v>
      </c>
      <c r="C100" s="20" t="s">
        <v>86</v>
      </c>
      <c r="D100" s="22"/>
      <c r="E100" s="5"/>
      <c r="F100" s="5"/>
      <c r="G100" s="5"/>
    </row>
    <row r="101" spans="1:7" ht="15.75" customHeight="1">
      <c r="A101" s="17">
        <v>200</v>
      </c>
      <c r="B101" s="20" t="s">
        <v>206</v>
      </c>
      <c r="C101" s="20" t="s">
        <v>105</v>
      </c>
      <c r="D101" s="22"/>
      <c r="E101" s="6"/>
      <c r="F101" s="5"/>
      <c r="G101" s="5"/>
    </row>
    <row r="102" spans="1:7" ht="14.25" customHeight="1">
      <c r="A102" s="17">
        <v>200</v>
      </c>
      <c r="B102" s="20" t="s">
        <v>207</v>
      </c>
      <c r="C102" s="20" t="s">
        <v>112</v>
      </c>
      <c r="D102" s="22"/>
      <c r="E102" s="6"/>
      <c r="F102" s="5"/>
      <c r="G102" s="5"/>
    </row>
    <row r="103" spans="1:7" ht="15" customHeight="1">
      <c r="A103" s="17">
        <v>200</v>
      </c>
      <c r="B103" s="20" t="s">
        <v>13</v>
      </c>
      <c r="C103" s="20" t="s">
        <v>156</v>
      </c>
      <c r="D103" s="22"/>
      <c r="E103" s="5"/>
      <c r="F103" s="5"/>
      <c r="G103" s="5"/>
    </row>
    <row r="104" spans="1:7" ht="15" customHeight="1">
      <c r="A104" s="17">
        <v>200</v>
      </c>
      <c r="B104" s="20" t="s">
        <v>208</v>
      </c>
      <c r="C104" s="20" t="s">
        <v>130</v>
      </c>
      <c r="D104" s="22">
        <f>D105+D106</f>
        <v>0</v>
      </c>
      <c r="E104" s="5">
        <f>E105+E106</f>
        <v>0</v>
      </c>
      <c r="F104" s="5">
        <f>F105+F106</f>
        <v>0</v>
      </c>
      <c r="G104" s="5">
        <f>G105+G106</f>
        <v>0</v>
      </c>
    </row>
    <row r="105" spans="1:7" ht="15" customHeight="1">
      <c r="A105" s="17">
        <v>200</v>
      </c>
      <c r="B105" s="20" t="s">
        <v>209</v>
      </c>
      <c r="C105" s="20" t="s">
        <v>154</v>
      </c>
      <c r="D105" s="22"/>
      <c r="E105" s="5"/>
      <c r="F105" s="5"/>
      <c r="G105" s="5"/>
    </row>
    <row r="106" spans="1:7" ht="26.25" customHeight="1">
      <c r="A106" s="17">
        <v>200</v>
      </c>
      <c r="B106" s="20" t="s">
        <v>210</v>
      </c>
      <c r="C106" s="20" t="s">
        <v>113</v>
      </c>
      <c r="D106" s="22">
        <f>D107+D108+D109+D110+D111+D112+D113</f>
        <v>0</v>
      </c>
      <c r="E106" s="5">
        <f>E107+E108+E109+E110+E111+E112+E113</f>
        <v>0</v>
      </c>
      <c r="F106" s="5">
        <f>F107+F108+F109+F110+F111+F112+F113</f>
        <v>0</v>
      </c>
      <c r="G106" s="5">
        <f>G107+G108+G109+G110+G111+G112+G113</f>
        <v>0</v>
      </c>
    </row>
    <row r="107" spans="1:7" ht="15" customHeight="1">
      <c r="A107" s="17">
        <v>200</v>
      </c>
      <c r="B107" s="20" t="s">
        <v>261</v>
      </c>
      <c r="C107" s="20" t="s">
        <v>249</v>
      </c>
      <c r="D107" s="22"/>
      <c r="E107" s="5"/>
      <c r="F107" s="5"/>
      <c r="G107" s="5"/>
    </row>
    <row r="108" spans="1:7" ht="23.25" customHeight="1">
      <c r="A108" s="17">
        <v>200</v>
      </c>
      <c r="B108" s="20" t="s">
        <v>262</v>
      </c>
      <c r="C108" s="20" t="s">
        <v>250</v>
      </c>
      <c r="D108" s="22"/>
      <c r="E108" s="5"/>
      <c r="F108" s="5"/>
      <c r="G108" s="5"/>
    </row>
    <row r="109" spans="1:7" ht="23.25" customHeight="1">
      <c r="A109" s="17">
        <v>200</v>
      </c>
      <c r="B109" s="20" t="s">
        <v>263</v>
      </c>
      <c r="C109" s="20" t="s">
        <v>251</v>
      </c>
      <c r="D109" s="22"/>
      <c r="E109" s="5"/>
      <c r="F109" s="5"/>
      <c r="G109" s="5"/>
    </row>
    <row r="110" spans="1:7" ht="15" customHeight="1">
      <c r="A110" s="17">
        <v>200</v>
      </c>
      <c r="B110" s="20" t="s">
        <v>264</v>
      </c>
      <c r="C110" s="20" t="s">
        <v>252</v>
      </c>
      <c r="D110" s="22"/>
      <c r="E110" s="5"/>
      <c r="F110" s="5"/>
      <c r="G110" s="5"/>
    </row>
    <row r="111" spans="1:7" ht="23.25" customHeight="1">
      <c r="A111" s="17">
        <v>200</v>
      </c>
      <c r="B111" s="20" t="s">
        <v>265</v>
      </c>
      <c r="C111" s="20" t="s">
        <v>253</v>
      </c>
      <c r="D111" s="22"/>
      <c r="E111" s="5"/>
      <c r="F111" s="5"/>
      <c r="G111" s="5"/>
    </row>
    <row r="112" spans="1:7" ht="26.25" customHeight="1">
      <c r="A112" s="17">
        <v>200</v>
      </c>
      <c r="B112" s="20" t="s">
        <v>266</v>
      </c>
      <c r="C112" s="20" t="s">
        <v>254</v>
      </c>
      <c r="D112" s="22"/>
      <c r="E112" s="5"/>
      <c r="F112" s="5"/>
      <c r="G112" s="5"/>
    </row>
    <row r="113" spans="1:7" ht="39.75" customHeight="1">
      <c r="A113" s="17">
        <v>200</v>
      </c>
      <c r="B113" s="20" t="s">
        <v>312</v>
      </c>
      <c r="C113" s="20" t="s">
        <v>287</v>
      </c>
      <c r="D113" s="22"/>
      <c r="E113" s="5"/>
      <c r="F113" s="5"/>
      <c r="G113" s="5"/>
    </row>
    <row r="114" spans="1:7" s="16" customFormat="1" ht="26.25" customHeight="1">
      <c r="A114" s="13">
        <v>200</v>
      </c>
      <c r="B114" s="14" t="s">
        <v>152</v>
      </c>
      <c r="C114" s="14" t="s">
        <v>66</v>
      </c>
      <c r="D114" s="15">
        <f>D116+D123</f>
        <v>0</v>
      </c>
      <c r="E114" s="7">
        <f>E116+E123</f>
        <v>26100</v>
      </c>
      <c r="F114" s="7">
        <f>F116+F123</f>
        <v>0</v>
      </c>
      <c r="G114" s="36">
        <f>G116+G123</f>
        <v>0</v>
      </c>
    </row>
    <row r="115" spans="1:7" ht="16.5" hidden="1" customHeight="1">
      <c r="A115" s="17">
        <v>200</v>
      </c>
      <c r="B115" s="20" t="s">
        <v>87</v>
      </c>
      <c r="C115" s="20" t="s">
        <v>9</v>
      </c>
      <c r="D115" s="22"/>
      <c r="E115" s="5"/>
      <c r="F115" s="5"/>
      <c r="G115" s="1"/>
    </row>
    <row r="116" spans="1:7" ht="16.5" customHeight="1">
      <c r="A116" s="17">
        <v>200</v>
      </c>
      <c r="B116" s="20" t="s">
        <v>3</v>
      </c>
      <c r="C116" s="20" t="s">
        <v>33</v>
      </c>
      <c r="D116" s="22">
        <f>D117+D118+D119+D120+D121+D122</f>
        <v>0</v>
      </c>
      <c r="E116" s="5">
        <f>E117+E118+E119+E120+E121+E122</f>
        <v>5000</v>
      </c>
      <c r="F116" s="5">
        <f>F117+F118+F119+F120+F121+F122</f>
        <v>0</v>
      </c>
      <c r="G116" s="1">
        <f>G117+G118+G119+G120+G121+G122</f>
        <v>0</v>
      </c>
    </row>
    <row r="117" spans="1:7">
      <c r="A117" s="17">
        <v>200</v>
      </c>
      <c r="B117" s="20" t="s">
        <v>97</v>
      </c>
      <c r="C117" s="20" t="s">
        <v>96</v>
      </c>
      <c r="D117" s="22"/>
      <c r="E117" s="5">
        <f>5000</f>
        <v>5000</v>
      </c>
      <c r="F117" s="5"/>
      <c r="G117" s="1">
        <f>0</f>
        <v>0</v>
      </c>
    </row>
    <row r="118" spans="1:7">
      <c r="A118" s="17">
        <v>200</v>
      </c>
      <c r="B118" s="20" t="s">
        <v>16</v>
      </c>
      <c r="C118" s="20" t="s">
        <v>70</v>
      </c>
      <c r="D118" s="22"/>
      <c r="E118" s="5"/>
      <c r="F118" s="5"/>
      <c r="G118" s="1"/>
    </row>
    <row r="119" spans="1:7">
      <c r="A119" s="17">
        <v>200</v>
      </c>
      <c r="B119" s="20" t="s">
        <v>107</v>
      </c>
      <c r="C119" s="20" t="s">
        <v>142</v>
      </c>
      <c r="D119" s="22"/>
      <c r="E119" s="5"/>
      <c r="F119" s="5"/>
      <c r="G119" s="1"/>
    </row>
    <row r="120" spans="1:7" ht="23.25">
      <c r="A120" s="17">
        <v>200</v>
      </c>
      <c r="B120" s="20" t="s">
        <v>8</v>
      </c>
      <c r="C120" s="20" t="s">
        <v>86</v>
      </c>
      <c r="D120" s="22"/>
      <c r="E120" s="5"/>
      <c r="F120" s="5"/>
      <c r="G120" s="1"/>
    </row>
    <row r="121" spans="1:7">
      <c r="A121" s="17">
        <v>200</v>
      </c>
      <c r="B121" s="20" t="s">
        <v>84</v>
      </c>
      <c r="C121" s="20" t="s">
        <v>105</v>
      </c>
      <c r="D121" s="22"/>
      <c r="E121" s="5"/>
      <c r="F121" s="5"/>
      <c r="G121" s="1"/>
    </row>
    <row r="122" spans="1:7">
      <c r="A122" s="17">
        <v>200</v>
      </c>
      <c r="B122" s="20" t="s">
        <v>36</v>
      </c>
      <c r="C122" s="20" t="s">
        <v>112</v>
      </c>
      <c r="D122" s="22"/>
      <c r="E122" s="5"/>
      <c r="F122" s="5"/>
      <c r="G122" s="1"/>
    </row>
    <row r="123" spans="1:7">
      <c r="A123" s="17">
        <v>200</v>
      </c>
      <c r="B123" s="20" t="s">
        <v>125</v>
      </c>
      <c r="C123" s="20" t="s">
        <v>130</v>
      </c>
      <c r="D123" s="22">
        <f>D124+D125</f>
        <v>0</v>
      </c>
      <c r="E123" s="5">
        <f>E124+E125</f>
        <v>21100</v>
      </c>
      <c r="F123" s="5">
        <f>F124+F125</f>
        <v>0</v>
      </c>
      <c r="G123" s="1">
        <f>G124+G125</f>
        <v>0</v>
      </c>
    </row>
    <row r="124" spans="1:7">
      <c r="A124" s="17">
        <v>200</v>
      </c>
      <c r="B124" s="20" t="s">
        <v>168</v>
      </c>
      <c r="C124" s="20" t="s">
        <v>154</v>
      </c>
      <c r="D124" s="22"/>
      <c r="E124" s="5"/>
      <c r="F124" s="5"/>
      <c r="G124" s="1"/>
    </row>
    <row r="125" spans="1:7" ht="23.25">
      <c r="A125" s="17">
        <v>200</v>
      </c>
      <c r="B125" s="20" t="s">
        <v>119</v>
      </c>
      <c r="C125" s="20" t="s">
        <v>113</v>
      </c>
      <c r="D125" s="22">
        <f>D126+D127+D128+D129+D130+D131+D132</f>
        <v>0</v>
      </c>
      <c r="E125" s="5">
        <f>E126+E127+E128+E129+E130+E131+E132</f>
        <v>21100</v>
      </c>
      <c r="F125" s="5">
        <f>F126+F127+F128+F129+F130+F131+F132</f>
        <v>0</v>
      </c>
      <c r="G125" s="1">
        <f>G126+G127+G128+G129+G130+G131+G132</f>
        <v>0</v>
      </c>
    </row>
    <row r="126" spans="1:7">
      <c r="A126" s="17">
        <v>200</v>
      </c>
      <c r="B126" s="20" t="s">
        <v>267</v>
      </c>
      <c r="C126" s="20" t="s">
        <v>249</v>
      </c>
      <c r="D126" s="22"/>
      <c r="E126" s="5"/>
      <c r="F126" s="5"/>
      <c r="G126" s="1"/>
    </row>
    <row r="127" spans="1:7" ht="23.25">
      <c r="A127" s="17">
        <v>200</v>
      </c>
      <c r="B127" s="20" t="s">
        <v>268</v>
      </c>
      <c r="C127" s="20" t="s">
        <v>250</v>
      </c>
      <c r="D127" s="22"/>
      <c r="E127" s="5"/>
      <c r="F127" s="5"/>
      <c r="G127" s="1"/>
    </row>
    <row r="128" spans="1:7" ht="23.25">
      <c r="A128" s="17">
        <v>200</v>
      </c>
      <c r="B128" s="20" t="s">
        <v>269</v>
      </c>
      <c r="C128" s="20" t="s">
        <v>251</v>
      </c>
      <c r="D128" s="22"/>
      <c r="E128" s="5"/>
      <c r="F128" s="5"/>
      <c r="G128" s="1"/>
    </row>
    <row r="129" spans="1:7" ht="15.75" customHeight="1">
      <c r="A129" s="17">
        <v>200</v>
      </c>
      <c r="B129" s="20" t="s">
        <v>270</v>
      </c>
      <c r="C129" s="20" t="s">
        <v>252</v>
      </c>
      <c r="D129" s="22"/>
      <c r="E129" s="5"/>
      <c r="F129" s="5"/>
      <c r="G129" s="1"/>
    </row>
    <row r="130" spans="1:7" ht="23.25">
      <c r="A130" s="17">
        <v>200</v>
      </c>
      <c r="B130" s="20" t="s">
        <v>271</v>
      </c>
      <c r="C130" s="20" t="s">
        <v>253</v>
      </c>
      <c r="D130" s="22"/>
      <c r="E130" s="5">
        <v>21100</v>
      </c>
      <c r="F130" s="5"/>
      <c r="G130" s="1">
        <f>0</f>
        <v>0</v>
      </c>
    </row>
    <row r="131" spans="1:7" ht="23.25">
      <c r="A131" s="17">
        <v>200</v>
      </c>
      <c r="B131" s="20" t="s">
        <v>272</v>
      </c>
      <c r="C131" s="20" t="s">
        <v>254</v>
      </c>
      <c r="D131" s="22"/>
      <c r="E131" s="5"/>
      <c r="F131" s="5"/>
      <c r="G131" s="5"/>
    </row>
    <row r="132" spans="1:7" ht="34.5">
      <c r="A132" s="17">
        <v>200</v>
      </c>
      <c r="B132" s="20" t="s">
        <v>295</v>
      </c>
      <c r="C132" s="20" t="s">
        <v>287</v>
      </c>
      <c r="D132" s="22"/>
      <c r="E132" s="5"/>
      <c r="F132" s="5"/>
      <c r="G132" s="5"/>
    </row>
    <row r="133" spans="1:7" s="16" customFormat="1" ht="23.25" customHeight="1">
      <c r="A133" s="13">
        <v>200</v>
      </c>
      <c r="B133" s="14" t="s">
        <v>388</v>
      </c>
      <c r="C133" s="14" t="s">
        <v>389</v>
      </c>
      <c r="D133" s="15">
        <f>D135+D138</f>
        <v>0</v>
      </c>
      <c r="E133" s="7">
        <f>E135+E138</f>
        <v>50000</v>
      </c>
      <c r="F133" s="7">
        <f>F135+F138</f>
        <v>0</v>
      </c>
      <c r="G133" s="7">
        <f>G135+G138</f>
        <v>0</v>
      </c>
    </row>
    <row r="134" spans="1:7" hidden="1">
      <c r="A134" s="17">
        <v>200</v>
      </c>
      <c r="B134" s="20" t="s">
        <v>75</v>
      </c>
      <c r="C134" s="20" t="s">
        <v>9</v>
      </c>
      <c r="D134" s="22"/>
      <c r="E134" s="5"/>
      <c r="F134" s="5"/>
      <c r="G134" s="5"/>
    </row>
    <row r="135" spans="1:7">
      <c r="A135" s="17">
        <v>200</v>
      </c>
      <c r="B135" s="20" t="s">
        <v>163</v>
      </c>
      <c r="C135" s="20" t="s">
        <v>33</v>
      </c>
      <c r="D135" s="22">
        <f>D136+D137</f>
        <v>0</v>
      </c>
      <c r="E135" s="5">
        <f>E136+E137</f>
        <v>50000</v>
      </c>
      <c r="F135" s="5">
        <f>F136+F137</f>
        <v>0</v>
      </c>
      <c r="G135" s="5">
        <f>G136+G137</f>
        <v>0</v>
      </c>
    </row>
    <row r="136" spans="1:7">
      <c r="A136" s="17">
        <v>200</v>
      </c>
      <c r="B136" s="20" t="s">
        <v>76</v>
      </c>
      <c r="C136" s="20" t="s">
        <v>105</v>
      </c>
      <c r="D136" s="22"/>
      <c r="E136" s="5">
        <v>50000</v>
      </c>
      <c r="F136" s="5"/>
      <c r="G136" s="5"/>
    </row>
    <row r="137" spans="1:7">
      <c r="A137" s="17">
        <v>200</v>
      </c>
      <c r="B137" s="20" t="s">
        <v>128</v>
      </c>
      <c r="C137" s="20" t="s">
        <v>112</v>
      </c>
      <c r="D137" s="22"/>
      <c r="E137" s="5"/>
      <c r="F137" s="5"/>
      <c r="G137" s="5"/>
    </row>
    <row r="138" spans="1:7">
      <c r="A138" s="17">
        <v>200</v>
      </c>
      <c r="B138" s="20" t="s">
        <v>39</v>
      </c>
      <c r="C138" s="20" t="s">
        <v>130</v>
      </c>
      <c r="D138" s="22">
        <f>D139</f>
        <v>0</v>
      </c>
      <c r="E138" s="5">
        <f>E139</f>
        <v>0</v>
      </c>
      <c r="F138" s="5">
        <f>F139</f>
        <v>0</v>
      </c>
      <c r="G138" s="5">
        <f>G139</f>
        <v>0</v>
      </c>
    </row>
    <row r="139" spans="1:7" ht="23.25">
      <c r="A139" s="17">
        <v>200</v>
      </c>
      <c r="B139" s="20" t="s">
        <v>42</v>
      </c>
      <c r="C139" s="20" t="s">
        <v>113</v>
      </c>
      <c r="D139" s="22">
        <f>SUM(D140:D146)</f>
        <v>0</v>
      </c>
      <c r="E139" s="5">
        <f>SUM(E140:E146)</f>
        <v>0</v>
      </c>
      <c r="F139" s="5">
        <f>SUM(F140:F146)</f>
        <v>0</v>
      </c>
      <c r="G139" s="5">
        <f>SUM(G140:G146)</f>
        <v>0</v>
      </c>
    </row>
    <row r="140" spans="1:7">
      <c r="A140" s="17">
        <v>200</v>
      </c>
      <c r="B140" s="20" t="s">
        <v>313</v>
      </c>
      <c r="C140" s="20" t="s">
        <v>249</v>
      </c>
      <c r="D140" s="22"/>
      <c r="E140" s="5"/>
      <c r="F140" s="5"/>
      <c r="G140" s="5"/>
    </row>
    <row r="141" spans="1:7" ht="23.25">
      <c r="A141" s="17">
        <v>200</v>
      </c>
      <c r="B141" s="20" t="s">
        <v>314</v>
      </c>
      <c r="C141" s="20" t="s">
        <v>250</v>
      </c>
      <c r="D141" s="22"/>
      <c r="E141" s="5"/>
      <c r="F141" s="5"/>
      <c r="G141" s="5"/>
    </row>
    <row r="142" spans="1:7" ht="23.25">
      <c r="A142" s="17">
        <v>200</v>
      </c>
      <c r="B142" s="20" t="s">
        <v>315</v>
      </c>
      <c r="C142" s="20" t="s">
        <v>251</v>
      </c>
      <c r="D142" s="22"/>
      <c r="E142" s="5"/>
      <c r="F142" s="5"/>
      <c r="G142" s="5"/>
    </row>
    <row r="143" spans="1:7">
      <c r="A143" s="17">
        <v>200</v>
      </c>
      <c r="B143" s="20" t="s">
        <v>316</v>
      </c>
      <c r="C143" s="20" t="s">
        <v>252</v>
      </c>
      <c r="D143" s="22"/>
      <c r="E143" s="5"/>
      <c r="F143" s="5"/>
      <c r="G143" s="5"/>
    </row>
    <row r="144" spans="1:7" ht="23.25">
      <c r="A144" s="17">
        <v>200</v>
      </c>
      <c r="B144" s="20" t="s">
        <v>317</v>
      </c>
      <c r="C144" s="20" t="s">
        <v>253</v>
      </c>
      <c r="D144" s="22"/>
      <c r="E144" s="5"/>
      <c r="F144" s="5"/>
      <c r="G144" s="5"/>
    </row>
    <row r="145" spans="1:7" ht="23.25">
      <c r="A145" s="17">
        <v>200</v>
      </c>
      <c r="B145" s="20" t="s">
        <v>318</v>
      </c>
      <c r="C145" s="20" t="s">
        <v>254</v>
      </c>
      <c r="D145" s="22"/>
      <c r="E145" s="5"/>
      <c r="F145" s="5"/>
      <c r="G145" s="5"/>
    </row>
    <row r="146" spans="1:7" ht="34.5">
      <c r="A146" s="17">
        <v>200</v>
      </c>
      <c r="B146" s="20" t="s">
        <v>319</v>
      </c>
      <c r="C146" s="20" t="s">
        <v>287</v>
      </c>
      <c r="D146" s="22"/>
      <c r="E146" s="5"/>
      <c r="F146" s="5"/>
      <c r="G146" s="5"/>
    </row>
    <row r="147" spans="1:7" ht="16.5" customHeight="1">
      <c r="A147" s="13">
        <v>200</v>
      </c>
      <c r="B147" s="14" t="s">
        <v>336</v>
      </c>
      <c r="C147" s="2" t="s">
        <v>339</v>
      </c>
      <c r="D147" s="22">
        <f t="shared" ref="D147:E149" si="0">D148</f>
        <v>0</v>
      </c>
      <c r="E147" s="28">
        <f t="shared" si="0"/>
        <v>12130</v>
      </c>
      <c r="F147" s="5"/>
      <c r="G147" s="28">
        <f>G148</f>
        <v>0</v>
      </c>
    </row>
    <row r="148" spans="1:7">
      <c r="A148" s="17">
        <v>200</v>
      </c>
      <c r="B148" s="20" t="s">
        <v>337</v>
      </c>
      <c r="C148" s="20" t="s">
        <v>9</v>
      </c>
      <c r="D148" s="22">
        <f t="shared" si="0"/>
        <v>0</v>
      </c>
      <c r="E148" s="5">
        <f t="shared" si="0"/>
        <v>12130</v>
      </c>
      <c r="F148" s="5"/>
      <c r="G148" s="5">
        <f>G149</f>
        <v>0</v>
      </c>
    </row>
    <row r="149" spans="1:7">
      <c r="A149" s="17">
        <v>200</v>
      </c>
      <c r="B149" s="20" t="s">
        <v>338</v>
      </c>
      <c r="C149" s="20" t="s">
        <v>33</v>
      </c>
      <c r="D149" s="22">
        <f t="shared" si="0"/>
        <v>0</v>
      </c>
      <c r="E149" s="5">
        <f t="shared" si="0"/>
        <v>12130</v>
      </c>
      <c r="F149" s="5"/>
      <c r="G149" s="5">
        <f>G150</f>
        <v>0</v>
      </c>
    </row>
    <row r="150" spans="1:7">
      <c r="A150" s="17">
        <v>200</v>
      </c>
      <c r="B150" s="20" t="s">
        <v>378</v>
      </c>
      <c r="C150" s="20" t="s">
        <v>105</v>
      </c>
      <c r="D150" s="22"/>
      <c r="E150" s="5">
        <f>12130</f>
        <v>12130</v>
      </c>
      <c r="F150" s="5"/>
      <c r="G150" s="5">
        <f>0</f>
        <v>0</v>
      </c>
    </row>
    <row r="151" spans="1:7" s="16" customFormat="1" ht="22.5" customHeight="1">
      <c r="A151" s="13">
        <v>200</v>
      </c>
      <c r="B151" s="14" t="s">
        <v>54</v>
      </c>
      <c r="C151" s="14" t="s">
        <v>102</v>
      </c>
      <c r="D151" s="15">
        <f>D153+D157</f>
        <v>0</v>
      </c>
      <c r="E151" s="7">
        <f>E153+E157</f>
        <v>1685000</v>
      </c>
      <c r="F151" s="7">
        <f>F153+F157</f>
        <v>0</v>
      </c>
      <c r="G151" s="7">
        <f>G153+G163</f>
        <v>0</v>
      </c>
    </row>
    <row r="152" spans="1:7" hidden="1">
      <c r="A152" s="17">
        <v>200</v>
      </c>
      <c r="B152" s="20" t="s">
        <v>28</v>
      </c>
      <c r="C152" s="20" t="s">
        <v>9</v>
      </c>
      <c r="D152" s="22"/>
      <c r="E152" s="5"/>
      <c r="F152" s="5"/>
      <c r="G152" s="5"/>
    </row>
    <row r="153" spans="1:7">
      <c r="A153" s="17">
        <v>200</v>
      </c>
      <c r="B153" s="20" t="s">
        <v>111</v>
      </c>
      <c r="C153" s="20" t="s">
        <v>33</v>
      </c>
      <c r="D153" s="22">
        <f>D154+D155+D156</f>
        <v>0</v>
      </c>
      <c r="E153" s="5">
        <f>E154+E155+E156</f>
        <v>1665000</v>
      </c>
      <c r="F153" s="5">
        <f>F154+F155+F156</f>
        <v>0</v>
      </c>
      <c r="G153" s="5">
        <f>G154+G155+G156</f>
        <v>0</v>
      </c>
    </row>
    <row r="154" spans="1:7">
      <c r="A154" s="17">
        <v>200</v>
      </c>
      <c r="B154" s="20" t="s">
        <v>94</v>
      </c>
      <c r="C154" s="20" t="s">
        <v>70</v>
      </c>
      <c r="D154" s="22"/>
      <c r="E154" s="5"/>
      <c r="F154" s="5"/>
      <c r="G154" s="5"/>
    </row>
    <row r="155" spans="1:7">
      <c r="A155" s="17">
        <v>200</v>
      </c>
      <c r="B155" s="20" t="s">
        <v>32</v>
      </c>
      <c r="C155" s="20" t="s">
        <v>105</v>
      </c>
      <c r="D155" s="22"/>
      <c r="E155" s="5">
        <f>415000+1250000</f>
        <v>1665000</v>
      </c>
      <c r="F155" s="5"/>
      <c r="G155" s="5">
        <v>0</v>
      </c>
    </row>
    <row r="156" spans="1:7">
      <c r="A156" s="17">
        <v>200</v>
      </c>
      <c r="B156" s="20" t="s">
        <v>81</v>
      </c>
      <c r="C156" s="20" t="s">
        <v>112</v>
      </c>
      <c r="D156" s="22"/>
      <c r="E156" s="5"/>
      <c r="F156" s="5"/>
      <c r="G156" s="5"/>
    </row>
    <row r="157" spans="1:7">
      <c r="A157" s="17">
        <v>200</v>
      </c>
      <c r="B157" s="20" t="s">
        <v>0</v>
      </c>
      <c r="C157" s="20" t="s">
        <v>130</v>
      </c>
      <c r="D157" s="22">
        <f>D158</f>
        <v>0</v>
      </c>
      <c r="E157" s="53">
        <f>E158</f>
        <v>20000</v>
      </c>
      <c r="F157" s="5">
        <f>F158</f>
        <v>0</v>
      </c>
      <c r="G157" s="5">
        <f>G158</f>
        <v>0</v>
      </c>
    </row>
    <row r="158" spans="1:7" ht="23.25">
      <c r="A158" s="17">
        <v>200</v>
      </c>
      <c r="B158" s="20" t="s">
        <v>1</v>
      </c>
      <c r="C158" s="20" t="s">
        <v>113</v>
      </c>
      <c r="D158" s="22">
        <f>SUM(D159:D165)</f>
        <v>0</v>
      </c>
      <c r="E158" s="53">
        <f>SUM(E159:E165)</f>
        <v>20000</v>
      </c>
      <c r="F158" s="5">
        <f>SUM(F159:F165)</f>
        <v>0</v>
      </c>
      <c r="G158" s="5">
        <f>SUM(G159:G165)</f>
        <v>0</v>
      </c>
    </row>
    <row r="159" spans="1:7">
      <c r="A159" s="17">
        <v>200</v>
      </c>
      <c r="B159" s="20" t="s">
        <v>296</v>
      </c>
      <c r="C159" s="20" t="s">
        <v>249</v>
      </c>
      <c r="D159" s="22"/>
      <c r="E159" s="53"/>
      <c r="F159" s="5"/>
      <c r="G159" s="5"/>
    </row>
    <row r="160" spans="1:7" ht="23.25">
      <c r="A160" s="17">
        <v>200</v>
      </c>
      <c r="B160" s="20" t="s">
        <v>297</v>
      </c>
      <c r="C160" s="20" t="s">
        <v>250</v>
      </c>
      <c r="D160" s="22"/>
      <c r="E160" s="53"/>
      <c r="F160" s="5"/>
      <c r="G160" s="5"/>
    </row>
    <row r="161" spans="1:7" ht="23.25">
      <c r="A161" s="17">
        <v>200</v>
      </c>
      <c r="B161" s="20" t="s">
        <v>298</v>
      </c>
      <c r="C161" s="20" t="s">
        <v>251</v>
      </c>
      <c r="D161" s="22"/>
      <c r="E161" s="53"/>
      <c r="F161" s="5"/>
      <c r="G161" s="5"/>
    </row>
    <row r="162" spans="1:7">
      <c r="A162" s="17">
        <v>200</v>
      </c>
      <c r="B162" s="20" t="s">
        <v>299</v>
      </c>
      <c r="C162" s="20" t="s">
        <v>252</v>
      </c>
      <c r="D162" s="22"/>
      <c r="E162" s="53"/>
      <c r="F162" s="5"/>
      <c r="G162" s="5"/>
    </row>
    <row r="163" spans="1:7" ht="23.25">
      <c r="A163" s="17">
        <v>200</v>
      </c>
      <c r="B163" s="20" t="s">
        <v>300</v>
      </c>
      <c r="C163" s="20" t="s">
        <v>253</v>
      </c>
      <c r="D163" s="22"/>
      <c r="E163" s="53">
        <v>20000</v>
      </c>
      <c r="F163" s="5"/>
      <c r="G163" s="5"/>
    </row>
    <row r="164" spans="1:7" ht="23.25">
      <c r="A164" s="17">
        <v>200</v>
      </c>
      <c r="B164" s="20" t="s">
        <v>301</v>
      </c>
      <c r="C164" s="20" t="s">
        <v>254</v>
      </c>
      <c r="D164" s="22"/>
      <c r="E164" s="53"/>
      <c r="F164" s="5"/>
      <c r="G164" s="5"/>
    </row>
    <row r="165" spans="1:7" ht="34.5">
      <c r="A165" s="17">
        <v>200</v>
      </c>
      <c r="B165" s="20" t="s">
        <v>302</v>
      </c>
      <c r="C165" s="20" t="s">
        <v>287</v>
      </c>
      <c r="D165" s="22"/>
      <c r="E165" s="5"/>
      <c r="F165" s="5"/>
      <c r="G165" s="5"/>
    </row>
    <row r="166" spans="1:7" s="16" customFormat="1" ht="24.75" customHeight="1">
      <c r="A166" s="13">
        <v>200</v>
      </c>
      <c r="B166" s="14" t="s">
        <v>123</v>
      </c>
      <c r="C166" s="14" t="s">
        <v>118</v>
      </c>
      <c r="D166" s="15">
        <f>D168</f>
        <v>0</v>
      </c>
      <c r="E166" s="7">
        <f>E168</f>
        <v>110000</v>
      </c>
      <c r="F166" s="7">
        <f>F168</f>
        <v>0</v>
      </c>
      <c r="G166" s="7">
        <f>G168</f>
        <v>0</v>
      </c>
    </row>
    <row r="167" spans="1:7" ht="0.75" hidden="1" customHeight="1">
      <c r="A167" s="17">
        <v>200</v>
      </c>
      <c r="B167" s="20" t="s">
        <v>139</v>
      </c>
      <c r="C167" s="20" t="s">
        <v>9</v>
      </c>
      <c r="D167" s="22"/>
      <c r="E167" s="5"/>
      <c r="F167" s="5"/>
      <c r="G167" s="5"/>
    </row>
    <row r="168" spans="1:7" ht="14.25" customHeight="1">
      <c r="A168" s="17">
        <v>200</v>
      </c>
      <c r="B168" s="20" t="s">
        <v>49</v>
      </c>
      <c r="C168" s="20" t="s">
        <v>33</v>
      </c>
      <c r="D168" s="22">
        <f>D169+D170</f>
        <v>0</v>
      </c>
      <c r="E168" s="5">
        <f>E169+E170</f>
        <v>110000</v>
      </c>
      <c r="F168" s="5">
        <f>F169+F170</f>
        <v>0</v>
      </c>
      <c r="G168" s="5">
        <f>G169+G170</f>
        <v>0</v>
      </c>
    </row>
    <row r="169" spans="1:7" ht="15" customHeight="1">
      <c r="A169" s="17">
        <v>200</v>
      </c>
      <c r="B169" s="20" t="s">
        <v>148</v>
      </c>
      <c r="C169" s="20" t="s">
        <v>105</v>
      </c>
      <c r="D169" s="22"/>
      <c r="E169" s="5"/>
      <c r="F169" s="5"/>
      <c r="G169" s="5"/>
    </row>
    <row r="170" spans="1:7" ht="14.25" customHeight="1">
      <c r="A170" s="17">
        <v>200</v>
      </c>
      <c r="B170" s="20" t="s">
        <v>64</v>
      </c>
      <c r="C170" s="20" t="s">
        <v>112</v>
      </c>
      <c r="D170" s="22"/>
      <c r="E170" s="5">
        <v>110000</v>
      </c>
      <c r="F170" s="5"/>
      <c r="G170" s="5">
        <v>0</v>
      </c>
    </row>
    <row r="171" spans="1:7" s="16" customFormat="1" ht="16.5" customHeight="1">
      <c r="A171" s="13">
        <v>200</v>
      </c>
      <c r="B171" s="14" t="s">
        <v>19</v>
      </c>
      <c r="C171" s="14" t="s">
        <v>62</v>
      </c>
      <c r="D171" s="15">
        <f>D173+D176+D178+D179</f>
        <v>0</v>
      </c>
      <c r="E171" s="7">
        <f>E173+E176+E178+E179</f>
        <v>255000</v>
      </c>
      <c r="F171" s="7">
        <f>F173+F176+F178+F179</f>
        <v>0</v>
      </c>
      <c r="G171" s="7">
        <f>G173+G176+G178+G179</f>
        <v>0</v>
      </c>
    </row>
    <row r="172" spans="1:7" hidden="1">
      <c r="A172" s="17">
        <v>200</v>
      </c>
      <c r="B172" s="20" t="s">
        <v>40</v>
      </c>
      <c r="C172" s="20" t="s">
        <v>9</v>
      </c>
      <c r="D172" s="22"/>
      <c r="E172" s="5"/>
      <c r="F172" s="5"/>
      <c r="G172" s="5"/>
    </row>
    <row r="173" spans="1:7" ht="15.75" customHeight="1">
      <c r="A173" s="17">
        <v>200</v>
      </c>
      <c r="B173" s="20" t="s">
        <v>134</v>
      </c>
      <c r="C173" s="20" t="s">
        <v>33</v>
      </c>
      <c r="D173" s="22">
        <f>D174+D175</f>
        <v>0</v>
      </c>
      <c r="E173" s="5">
        <f>E174+E175</f>
        <v>255000</v>
      </c>
      <c r="F173" s="5">
        <f>F174+F175</f>
        <v>0</v>
      </c>
      <c r="G173" s="5">
        <f>G174+G175</f>
        <v>0</v>
      </c>
    </row>
    <row r="174" spans="1:7">
      <c r="A174" s="17">
        <v>200</v>
      </c>
      <c r="B174" s="20" t="s">
        <v>43</v>
      </c>
      <c r="C174" s="20" t="s">
        <v>105</v>
      </c>
      <c r="D174" s="22"/>
      <c r="E174" s="6">
        <f>215000</f>
        <v>215000</v>
      </c>
      <c r="F174" s="5"/>
      <c r="G174" s="5">
        <f>0</f>
        <v>0</v>
      </c>
    </row>
    <row r="175" spans="1:7">
      <c r="A175" s="17">
        <v>200</v>
      </c>
      <c r="B175" s="20" t="s">
        <v>161</v>
      </c>
      <c r="C175" s="20" t="s">
        <v>112</v>
      </c>
      <c r="D175" s="22"/>
      <c r="E175" s="5">
        <f>40000</f>
        <v>40000</v>
      </c>
      <c r="F175" s="5"/>
      <c r="G175" s="5">
        <f>0</f>
        <v>0</v>
      </c>
    </row>
    <row r="176" spans="1:7" ht="18.75" customHeight="1">
      <c r="A176" s="17">
        <v>200</v>
      </c>
      <c r="B176" s="20" t="s">
        <v>37</v>
      </c>
      <c r="C176" s="20" t="s">
        <v>15</v>
      </c>
      <c r="D176" s="22">
        <f>D177</f>
        <v>0</v>
      </c>
      <c r="E176" s="5">
        <f>E177</f>
        <v>0</v>
      </c>
      <c r="F176" s="5">
        <f>F177</f>
        <v>0</v>
      </c>
      <c r="G176" s="5">
        <f>G177</f>
        <v>0</v>
      </c>
    </row>
    <row r="177" spans="1:7" ht="34.5" customHeight="1">
      <c r="A177" s="17">
        <v>200</v>
      </c>
      <c r="B177" s="20" t="s">
        <v>68</v>
      </c>
      <c r="C177" s="20" t="s">
        <v>46</v>
      </c>
      <c r="D177" s="22"/>
      <c r="E177" s="5"/>
      <c r="F177" s="5"/>
      <c r="G177" s="5"/>
    </row>
    <row r="178" spans="1:7">
      <c r="A178" s="17">
        <v>200</v>
      </c>
      <c r="B178" s="20" t="s">
        <v>288</v>
      </c>
      <c r="C178" s="20" t="s">
        <v>156</v>
      </c>
      <c r="D178" s="22"/>
      <c r="E178" s="6">
        <f>151000-151000</f>
        <v>0</v>
      </c>
      <c r="F178" s="6"/>
      <c r="G178" s="6">
        <f>12045+12045+12045+12045+12045-60225</f>
        <v>0</v>
      </c>
    </row>
    <row r="179" spans="1:7">
      <c r="A179" s="17">
        <v>200</v>
      </c>
      <c r="B179" s="20" t="s">
        <v>72</v>
      </c>
      <c r="C179" s="20" t="s">
        <v>130</v>
      </c>
      <c r="D179" s="22">
        <f>D180</f>
        <v>0</v>
      </c>
      <c r="E179" s="5">
        <f>E180</f>
        <v>0</v>
      </c>
      <c r="F179" s="5">
        <f>F180</f>
        <v>0</v>
      </c>
      <c r="G179" s="5">
        <f>G180</f>
        <v>0</v>
      </c>
    </row>
    <row r="180" spans="1:7">
      <c r="A180" s="17">
        <v>200</v>
      </c>
      <c r="B180" s="20" t="s">
        <v>23</v>
      </c>
      <c r="C180" s="20" t="s">
        <v>154</v>
      </c>
      <c r="D180" s="22"/>
      <c r="E180" s="5"/>
      <c r="F180" s="5"/>
      <c r="G180" s="5"/>
    </row>
    <row r="181" spans="1:7" ht="23.25">
      <c r="A181" s="17">
        <v>200</v>
      </c>
      <c r="B181" s="20" t="s">
        <v>303</v>
      </c>
      <c r="C181" s="20" t="s">
        <v>113</v>
      </c>
      <c r="D181" s="22">
        <f>SUM(D182:D188)</f>
        <v>0</v>
      </c>
      <c r="E181" s="5">
        <f>SUM(E182:E188)</f>
        <v>0</v>
      </c>
      <c r="F181" s="5">
        <f>SUM(F182:F188)</f>
        <v>0</v>
      </c>
      <c r="G181" s="5">
        <f>SUM(G182:G188)</f>
        <v>0</v>
      </c>
    </row>
    <row r="182" spans="1:7">
      <c r="A182" s="17">
        <v>200</v>
      </c>
      <c r="B182" s="20" t="s">
        <v>304</v>
      </c>
      <c r="C182" s="20" t="s">
        <v>249</v>
      </c>
      <c r="D182" s="22"/>
      <c r="E182" s="5"/>
      <c r="F182" s="5"/>
      <c r="G182" s="5"/>
    </row>
    <row r="183" spans="1:7" ht="23.25">
      <c r="A183" s="17">
        <v>200</v>
      </c>
      <c r="B183" s="20" t="s">
        <v>305</v>
      </c>
      <c r="C183" s="20" t="s">
        <v>250</v>
      </c>
      <c r="D183" s="22"/>
      <c r="E183" s="5"/>
      <c r="F183" s="5"/>
      <c r="G183" s="5"/>
    </row>
    <row r="184" spans="1:7" ht="23.25">
      <c r="A184" s="17">
        <v>200</v>
      </c>
      <c r="B184" s="20" t="s">
        <v>306</v>
      </c>
      <c r="C184" s="20" t="s">
        <v>251</v>
      </c>
      <c r="D184" s="22"/>
      <c r="E184" s="5"/>
      <c r="F184" s="5"/>
      <c r="G184" s="5"/>
    </row>
    <row r="185" spans="1:7">
      <c r="A185" s="17">
        <v>200</v>
      </c>
      <c r="B185" s="20" t="s">
        <v>307</v>
      </c>
      <c r="C185" s="20" t="s">
        <v>252</v>
      </c>
      <c r="D185" s="22"/>
      <c r="E185" s="5"/>
      <c r="F185" s="5"/>
      <c r="G185" s="5"/>
    </row>
    <row r="186" spans="1:7" ht="23.25">
      <c r="A186" s="17">
        <v>200</v>
      </c>
      <c r="B186" s="20" t="s">
        <v>308</v>
      </c>
      <c r="C186" s="20" t="s">
        <v>253</v>
      </c>
      <c r="D186" s="22"/>
      <c r="E186" s="5"/>
      <c r="F186" s="5"/>
      <c r="G186" s="5"/>
    </row>
    <row r="187" spans="1:7" ht="23.25">
      <c r="A187" s="17">
        <v>200</v>
      </c>
      <c r="B187" s="20" t="s">
        <v>309</v>
      </c>
      <c r="C187" s="20" t="s">
        <v>254</v>
      </c>
      <c r="D187" s="22"/>
      <c r="E187" s="5"/>
      <c r="F187" s="5"/>
      <c r="G187" s="5"/>
    </row>
    <row r="188" spans="1:7" ht="34.5">
      <c r="A188" s="17">
        <v>200</v>
      </c>
      <c r="B188" s="20" t="s">
        <v>310</v>
      </c>
      <c r="C188" s="20" t="s">
        <v>287</v>
      </c>
      <c r="D188" s="22"/>
      <c r="E188" s="5"/>
      <c r="F188" s="5"/>
      <c r="G188" s="5"/>
    </row>
    <row r="189" spans="1:7" s="16" customFormat="1" ht="18" customHeight="1">
      <c r="A189" s="13">
        <v>200</v>
      </c>
      <c r="B189" s="14" t="s">
        <v>150</v>
      </c>
      <c r="C189" s="14" t="s">
        <v>55</v>
      </c>
      <c r="D189" s="15">
        <f>D191+D194</f>
        <v>0</v>
      </c>
      <c r="E189" s="7">
        <f>E191+E194</f>
        <v>889000</v>
      </c>
      <c r="F189" s="7">
        <f>F191+F194</f>
        <v>0</v>
      </c>
      <c r="G189" s="7">
        <f>G191+G194</f>
        <v>0</v>
      </c>
    </row>
    <row r="190" spans="1:7" hidden="1">
      <c r="A190" s="17">
        <v>200</v>
      </c>
      <c r="B190" s="20" t="s">
        <v>90</v>
      </c>
      <c r="C190" s="20" t="s">
        <v>9</v>
      </c>
      <c r="D190" s="22"/>
      <c r="E190" s="5"/>
      <c r="F190" s="5"/>
      <c r="G190" s="5"/>
    </row>
    <row r="191" spans="1:7">
      <c r="A191" s="17">
        <v>200</v>
      </c>
      <c r="B191" s="20" t="s">
        <v>4</v>
      </c>
      <c r="C191" s="20" t="s">
        <v>33</v>
      </c>
      <c r="D191" s="22">
        <f>D192+D193</f>
        <v>0</v>
      </c>
      <c r="E191" s="5">
        <f>E192+E193</f>
        <v>789000</v>
      </c>
      <c r="F191" s="5">
        <f>F192+F193</f>
        <v>0</v>
      </c>
      <c r="G191" s="5">
        <f>G192+G193</f>
        <v>0</v>
      </c>
    </row>
    <row r="192" spans="1:7">
      <c r="A192" s="17">
        <v>200</v>
      </c>
      <c r="B192" s="20" t="s">
        <v>82</v>
      </c>
      <c r="C192" s="20" t="s">
        <v>105</v>
      </c>
      <c r="D192" s="22"/>
      <c r="E192" s="6">
        <f>250000</f>
        <v>250000</v>
      </c>
      <c r="F192" s="5"/>
      <c r="G192" s="5">
        <f>0</f>
        <v>0</v>
      </c>
    </row>
    <row r="193" spans="1:7">
      <c r="A193" s="17">
        <v>200</v>
      </c>
      <c r="B193" s="20" t="s">
        <v>31</v>
      </c>
      <c r="C193" s="20" t="s">
        <v>112</v>
      </c>
      <c r="D193" s="22"/>
      <c r="E193" s="5">
        <f>539000</f>
        <v>539000</v>
      </c>
      <c r="F193" s="5"/>
      <c r="G193" s="5">
        <f>0</f>
        <v>0</v>
      </c>
    </row>
    <row r="194" spans="1:7">
      <c r="A194" s="17">
        <v>200</v>
      </c>
      <c r="B194" s="20" t="s">
        <v>116</v>
      </c>
      <c r="C194" s="20" t="s">
        <v>130</v>
      </c>
      <c r="D194" s="22">
        <f>D195+D196</f>
        <v>0</v>
      </c>
      <c r="E194" s="5">
        <f>E195+E196</f>
        <v>100000</v>
      </c>
      <c r="F194" s="5">
        <f>F195+F196</f>
        <v>0</v>
      </c>
      <c r="G194" s="5">
        <f>G195+G196</f>
        <v>0</v>
      </c>
    </row>
    <row r="195" spans="1:7">
      <c r="A195" s="17">
        <v>200</v>
      </c>
      <c r="B195" s="20" t="s">
        <v>165</v>
      </c>
      <c r="C195" s="20" t="s">
        <v>154</v>
      </c>
      <c r="D195" s="22"/>
      <c r="E195" s="5">
        <f>100000</f>
        <v>100000</v>
      </c>
      <c r="F195" s="5"/>
      <c r="G195" s="5">
        <f>0</f>
        <v>0</v>
      </c>
    </row>
    <row r="196" spans="1:7" ht="23.25">
      <c r="A196" s="17">
        <v>200</v>
      </c>
      <c r="B196" s="20" t="s">
        <v>121</v>
      </c>
      <c r="C196" s="20" t="s">
        <v>113</v>
      </c>
      <c r="D196" s="22">
        <f>SUM(D197:D203)</f>
        <v>0</v>
      </c>
      <c r="E196" s="6">
        <f>SUM(E197:E203)</f>
        <v>0</v>
      </c>
      <c r="F196" s="5">
        <f>SUM(F197:F203)</f>
        <v>0</v>
      </c>
      <c r="G196" s="5">
        <f>SUM(G197:G203)</f>
        <v>0</v>
      </c>
    </row>
    <row r="197" spans="1:7">
      <c r="A197" s="17">
        <v>200</v>
      </c>
      <c r="B197" s="20" t="s">
        <v>320</v>
      </c>
      <c r="C197" s="20" t="s">
        <v>249</v>
      </c>
      <c r="D197" s="22"/>
      <c r="E197" s="5"/>
      <c r="F197" s="5"/>
      <c r="G197" s="5"/>
    </row>
    <row r="198" spans="1:7" ht="23.25">
      <c r="A198" s="17">
        <v>200</v>
      </c>
      <c r="B198" s="20" t="s">
        <v>321</v>
      </c>
      <c r="C198" s="20" t="s">
        <v>250</v>
      </c>
      <c r="D198" s="22"/>
      <c r="E198" s="5"/>
      <c r="F198" s="5"/>
      <c r="G198" s="5"/>
    </row>
    <row r="199" spans="1:7" ht="23.25">
      <c r="A199" s="17">
        <v>200</v>
      </c>
      <c r="B199" s="20" t="s">
        <v>322</v>
      </c>
      <c r="C199" s="20" t="s">
        <v>251</v>
      </c>
      <c r="D199" s="22"/>
      <c r="E199" s="5"/>
      <c r="F199" s="5"/>
      <c r="G199" s="5"/>
    </row>
    <row r="200" spans="1:7">
      <c r="A200" s="17">
        <v>200</v>
      </c>
      <c r="B200" s="20" t="s">
        <v>323</v>
      </c>
      <c r="C200" s="20" t="s">
        <v>252</v>
      </c>
      <c r="D200" s="22"/>
      <c r="E200" s="5"/>
      <c r="F200" s="5"/>
      <c r="G200" s="5"/>
    </row>
    <row r="201" spans="1:7" ht="23.25">
      <c r="A201" s="17">
        <v>200</v>
      </c>
      <c r="B201" s="20" t="s">
        <v>324</v>
      </c>
      <c r="C201" s="20" t="s">
        <v>253</v>
      </c>
      <c r="D201" s="22"/>
      <c r="E201" s="6"/>
      <c r="F201" s="5"/>
      <c r="G201" s="5"/>
    </row>
    <row r="202" spans="1:7" ht="23.25">
      <c r="A202" s="17">
        <v>200</v>
      </c>
      <c r="B202" s="20" t="s">
        <v>325</v>
      </c>
      <c r="C202" s="20" t="s">
        <v>254</v>
      </c>
      <c r="D202" s="22"/>
      <c r="E202" s="5"/>
      <c r="F202" s="5"/>
      <c r="G202" s="5"/>
    </row>
    <row r="203" spans="1:7" ht="34.5">
      <c r="A203" s="17">
        <v>200</v>
      </c>
      <c r="B203" s="20" t="s">
        <v>326</v>
      </c>
      <c r="C203" s="20" t="s">
        <v>287</v>
      </c>
      <c r="D203" s="22"/>
      <c r="E203" s="5"/>
      <c r="F203" s="5"/>
      <c r="G203" s="5"/>
    </row>
    <row r="204" spans="1:7" s="16" customFormat="1" ht="18.75" customHeight="1">
      <c r="A204" s="13">
        <v>200</v>
      </c>
      <c r="B204" s="14" t="s">
        <v>100</v>
      </c>
      <c r="C204" s="14" t="s">
        <v>129</v>
      </c>
      <c r="D204" s="15">
        <f>D206+D211</f>
        <v>0</v>
      </c>
      <c r="E204" s="7">
        <f>E206+E211</f>
        <v>2718000</v>
      </c>
      <c r="F204" s="7">
        <f>F206+F211</f>
        <v>0</v>
      </c>
      <c r="G204" s="36">
        <f>G206+G211</f>
        <v>0</v>
      </c>
    </row>
    <row r="205" spans="1:7" ht="16.5" customHeight="1">
      <c r="A205" s="17">
        <v>200</v>
      </c>
      <c r="B205" s="20" t="s">
        <v>135</v>
      </c>
      <c r="C205" s="20" t="s">
        <v>9</v>
      </c>
      <c r="D205" s="22"/>
      <c r="E205" s="5"/>
      <c r="F205" s="5"/>
      <c r="G205" s="1"/>
    </row>
    <row r="206" spans="1:7" ht="15.75" customHeight="1">
      <c r="A206" s="17">
        <v>200</v>
      </c>
      <c r="B206" s="20" t="s">
        <v>44</v>
      </c>
      <c r="C206" s="20" t="s">
        <v>33</v>
      </c>
      <c r="D206" s="22">
        <f>D207+D208+D209+D210</f>
        <v>0</v>
      </c>
      <c r="E206" s="6">
        <f>E207+E208+E209+E210</f>
        <v>2618000</v>
      </c>
      <c r="F206" s="5">
        <f>F207+F208+F209+F210</f>
        <v>0</v>
      </c>
      <c r="G206" s="1">
        <f>G207+G208+G209+G210</f>
        <v>0</v>
      </c>
    </row>
    <row r="207" spans="1:7">
      <c r="A207" s="17">
        <v>200</v>
      </c>
      <c r="B207" s="20" t="s">
        <v>63</v>
      </c>
      <c r="C207" s="20" t="s">
        <v>70</v>
      </c>
      <c r="D207" s="22"/>
      <c r="E207" s="6">
        <f>10000</f>
        <v>10000</v>
      </c>
      <c r="F207" s="5"/>
      <c r="G207" s="1">
        <f>0</f>
        <v>0</v>
      </c>
    </row>
    <row r="208" spans="1:7" ht="13.5" customHeight="1">
      <c r="A208" s="17">
        <v>200</v>
      </c>
      <c r="B208" s="20" t="s">
        <v>159</v>
      </c>
      <c r="C208" s="20" t="s">
        <v>142</v>
      </c>
      <c r="D208" s="22"/>
      <c r="E208" s="6">
        <f>0</f>
        <v>0</v>
      </c>
      <c r="F208" s="6"/>
      <c r="G208" s="1">
        <f>0</f>
        <v>0</v>
      </c>
    </row>
    <row r="209" spans="1:7">
      <c r="A209" s="17">
        <v>200</v>
      </c>
      <c r="B209" s="20" t="s">
        <v>133</v>
      </c>
      <c r="C209" s="20" t="s">
        <v>105</v>
      </c>
      <c r="D209" s="22"/>
      <c r="E209" s="6">
        <f>200000+2195000</f>
        <v>2395000</v>
      </c>
      <c r="F209" s="5"/>
      <c r="G209" s="1">
        <f>0</f>
        <v>0</v>
      </c>
    </row>
    <row r="210" spans="1:7" ht="14.25" customHeight="1">
      <c r="A210" s="17">
        <v>200</v>
      </c>
      <c r="B210" s="20" t="s">
        <v>79</v>
      </c>
      <c r="C210" s="20" t="s">
        <v>112</v>
      </c>
      <c r="D210" s="22"/>
      <c r="E210" s="6">
        <f>213000</f>
        <v>213000</v>
      </c>
      <c r="F210" s="5"/>
      <c r="G210" s="1">
        <f>0</f>
        <v>0</v>
      </c>
    </row>
    <row r="211" spans="1:7">
      <c r="A211" s="17">
        <v>200</v>
      </c>
      <c r="B211" s="20" t="s">
        <v>169</v>
      </c>
      <c r="C211" s="20" t="s">
        <v>130</v>
      </c>
      <c r="D211" s="22">
        <f>D212+D213</f>
        <v>0</v>
      </c>
      <c r="E211" s="6">
        <f>E212+E213</f>
        <v>100000</v>
      </c>
      <c r="F211" s="5">
        <f>F212+F213</f>
        <v>0</v>
      </c>
      <c r="G211" s="1">
        <f>G212+G213</f>
        <v>0</v>
      </c>
    </row>
    <row r="212" spans="1:7">
      <c r="A212" s="17">
        <v>200</v>
      </c>
      <c r="B212" s="20" t="s">
        <v>122</v>
      </c>
      <c r="C212" s="20" t="s">
        <v>154</v>
      </c>
      <c r="D212" s="22"/>
      <c r="E212" s="6">
        <f>50000</f>
        <v>50000</v>
      </c>
      <c r="F212" s="5"/>
      <c r="G212" s="1">
        <f>0</f>
        <v>0</v>
      </c>
    </row>
    <row r="213" spans="1:7" ht="23.25">
      <c r="A213" s="17">
        <v>200</v>
      </c>
      <c r="B213" s="20" t="s">
        <v>166</v>
      </c>
      <c r="C213" s="20" t="s">
        <v>113</v>
      </c>
      <c r="D213" s="22">
        <f>SUM(D214:D220)</f>
        <v>0</v>
      </c>
      <c r="E213" s="6">
        <f>SUM(E214:E220)</f>
        <v>50000</v>
      </c>
      <c r="F213" s="5">
        <f>SUM(F214:F220)</f>
        <v>0</v>
      </c>
      <c r="G213" s="1">
        <f>SUM(G214:G220)</f>
        <v>0</v>
      </c>
    </row>
    <row r="214" spans="1:7">
      <c r="A214" s="17">
        <v>200</v>
      </c>
      <c r="B214" s="20" t="s">
        <v>327</v>
      </c>
      <c r="C214" s="20" t="s">
        <v>249</v>
      </c>
      <c r="D214" s="22"/>
      <c r="E214" s="6"/>
      <c r="F214" s="5"/>
      <c r="G214" s="1"/>
    </row>
    <row r="215" spans="1:7" ht="23.25">
      <c r="A215" s="17">
        <v>200</v>
      </c>
      <c r="B215" s="20" t="s">
        <v>328</v>
      </c>
      <c r="C215" s="20" t="s">
        <v>250</v>
      </c>
      <c r="D215" s="22"/>
      <c r="E215" s="6">
        <v>0</v>
      </c>
      <c r="F215" s="5"/>
      <c r="G215" s="1">
        <v>0</v>
      </c>
    </row>
    <row r="216" spans="1:7" ht="23.25">
      <c r="A216" s="17">
        <v>200</v>
      </c>
      <c r="B216" s="20" t="s">
        <v>329</v>
      </c>
      <c r="C216" s="20" t="s">
        <v>251</v>
      </c>
      <c r="D216" s="22"/>
      <c r="E216" s="6"/>
      <c r="F216" s="5"/>
      <c r="G216" s="1"/>
    </row>
    <row r="217" spans="1:7">
      <c r="A217" s="17">
        <v>200</v>
      </c>
      <c r="B217" s="20" t="s">
        <v>330</v>
      </c>
      <c r="C217" s="20" t="s">
        <v>252</v>
      </c>
      <c r="D217" s="22"/>
      <c r="E217" s="6"/>
      <c r="F217" s="5"/>
      <c r="G217" s="1"/>
    </row>
    <row r="218" spans="1:7" ht="23.25">
      <c r="A218" s="17">
        <v>200</v>
      </c>
      <c r="B218" s="20" t="s">
        <v>331</v>
      </c>
      <c r="C218" s="20" t="s">
        <v>253</v>
      </c>
      <c r="D218" s="22"/>
      <c r="E218" s="6">
        <f>50000</f>
        <v>50000</v>
      </c>
      <c r="F218" s="5"/>
      <c r="G218" s="1">
        <f>0</f>
        <v>0</v>
      </c>
    </row>
    <row r="219" spans="1:7" ht="23.25">
      <c r="A219" s="17">
        <v>200</v>
      </c>
      <c r="B219" s="20" t="s">
        <v>332</v>
      </c>
      <c r="C219" s="20" t="s">
        <v>254</v>
      </c>
      <c r="D219" s="22"/>
      <c r="E219" s="6"/>
      <c r="F219" s="5"/>
      <c r="G219" s="1"/>
    </row>
    <row r="220" spans="1:7" ht="34.5">
      <c r="A220" s="17">
        <v>200</v>
      </c>
      <c r="B220" s="20" t="s">
        <v>311</v>
      </c>
      <c r="C220" s="20" t="s">
        <v>287</v>
      </c>
      <c r="D220" s="22"/>
      <c r="E220" s="5"/>
      <c r="F220" s="5"/>
      <c r="G220" s="5"/>
    </row>
    <row r="221" spans="1:7" s="16" customFormat="1" ht="21.75" customHeight="1">
      <c r="A221" s="13">
        <v>200</v>
      </c>
      <c r="B221" s="14" t="s">
        <v>71</v>
      </c>
      <c r="C221" s="14" t="s">
        <v>95</v>
      </c>
      <c r="D221" s="15">
        <f>D223+D226</f>
        <v>0</v>
      </c>
      <c r="E221" s="7">
        <f>E223+E226</f>
        <v>0</v>
      </c>
      <c r="F221" s="7">
        <f>F223+F226</f>
        <v>0</v>
      </c>
      <c r="G221" s="7">
        <f>G223+G226</f>
        <v>0</v>
      </c>
    </row>
    <row r="222" spans="1:7" hidden="1">
      <c r="A222" s="17">
        <v>200</v>
      </c>
      <c r="B222" s="20" t="s">
        <v>11</v>
      </c>
      <c r="C222" s="20" t="s">
        <v>9</v>
      </c>
      <c r="D222" s="22"/>
      <c r="E222" s="5"/>
      <c r="F222" s="5"/>
      <c r="G222" s="5"/>
    </row>
    <row r="223" spans="1:7" ht="15" customHeight="1">
      <c r="A223" s="17">
        <v>200</v>
      </c>
      <c r="B223" s="20" t="s">
        <v>98</v>
      </c>
      <c r="C223" s="20" t="s">
        <v>33</v>
      </c>
      <c r="D223" s="22">
        <f>D224+D225</f>
        <v>0</v>
      </c>
      <c r="E223" s="5">
        <f>E224+E225</f>
        <v>0</v>
      </c>
      <c r="F223" s="5">
        <f>F224+F225</f>
        <v>0</v>
      </c>
      <c r="G223" s="5">
        <f>G224+G225</f>
        <v>0</v>
      </c>
    </row>
    <row r="224" spans="1:7" ht="15" customHeight="1">
      <c r="A224" s="17">
        <v>200</v>
      </c>
      <c r="B224" s="20" t="s">
        <v>211</v>
      </c>
      <c r="C224" s="20" t="s">
        <v>105</v>
      </c>
      <c r="D224" s="22"/>
      <c r="E224" s="5"/>
      <c r="F224" s="5"/>
      <c r="G224" s="5"/>
    </row>
    <row r="225" spans="1:7" ht="15" customHeight="1">
      <c r="A225" s="17">
        <v>200</v>
      </c>
      <c r="B225" s="20" t="s">
        <v>103</v>
      </c>
      <c r="C225" s="20" t="s">
        <v>112</v>
      </c>
      <c r="D225" s="22"/>
      <c r="E225" s="5"/>
      <c r="F225" s="5"/>
      <c r="G225" s="5"/>
    </row>
    <row r="226" spans="1:7" ht="15" customHeight="1">
      <c r="A226" s="17">
        <v>200</v>
      </c>
      <c r="B226" s="20" t="s">
        <v>18</v>
      </c>
      <c r="C226" s="20" t="s">
        <v>130</v>
      </c>
      <c r="D226" s="22">
        <f>D227</f>
        <v>0</v>
      </c>
      <c r="E226" s="5">
        <f>E227</f>
        <v>0</v>
      </c>
      <c r="F226" s="5">
        <f>F227</f>
        <v>0</v>
      </c>
      <c r="G226" s="5">
        <f>G227</f>
        <v>0</v>
      </c>
    </row>
    <row r="227" spans="1:7" ht="14.25" customHeight="1">
      <c r="A227" s="17">
        <v>200</v>
      </c>
      <c r="B227" s="20" t="s">
        <v>67</v>
      </c>
      <c r="C227" s="20" t="s">
        <v>154</v>
      </c>
      <c r="D227" s="22"/>
      <c r="E227" s="5">
        <f>100000-100000</f>
        <v>0</v>
      </c>
      <c r="F227" s="5"/>
      <c r="G227" s="5"/>
    </row>
    <row r="228" spans="1:7" ht="27.75" customHeight="1">
      <c r="A228" s="17">
        <v>200</v>
      </c>
      <c r="B228" s="20" t="s">
        <v>340</v>
      </c>
      <c r="C228" s="20" t="s">
        <v>113</v>
      </c>
      <c r="D228" s="22">
        <f>SUM(D229:D235)</f>
        <v>0</v>
      </c>
      <c r="E228" s="5">
        <f>SUM(E229:E235)</f>
        <v>0</v>
      </c>
      <c r="F228" s="5">
        <f>SUM(F229:F235)</f>
        <v>0</v>
      </c>
      <c r="G228" s="5">
        <f>SUM(G229:G235)</f>
        <v>0</v>
      </c>
    </row>
    <row r="229" spans="1:7" ht="14.25" customHeight="1">
      <c r="A229" s="17">
        <v>200</v>
      </c>
      <c r="B229" s="20" t="s">
        <v>333</v>
      </c>
      <c r="C229" s="20" t="s">
        <v>249</v>
      </c>
      <c r="D229" s="22"/>
      <c r="E229" s="5"/>
      <c r="F229" s="5"/>
      <c r="G229" s="5"/>
    </row>
    <row r="230" spans="1:7" ht="23.25" customHeight="1">
      <c r="A230" s="17">
        <v>200</v>
      </c>
      <c r="B230" s="20" t="s">
        <v>334</v>
      </c>
      <c r="C230" s="20" t="s">
        <v>250</v>
      </c>
      <c r="D230" s="22"/>
      <c r="E230" s="5"/>
      <c r="F230" s="5"/>
      <c r="G230" s="5"/>
    </row>
    <row r="231" spans="1:7" ht="28.5" customHeight="1">
      <c r="A231" s="17">
        <v>200</v>
      </c>
      <c r="B231" s="20" t="s">
        <v>335</v>
      </c>
      <c r="C231" s="20" t="s">
        <v>251</v>
      </c>
      <c r="D231" s="22"/>
      <c r="E231" s="5"/>
      <c r="F231" s="5"/>
      <c r="G231" s="5"/>
    </row>
    <row r="232" spans="1:7" ht="24" customHeight="1">
      <c r="A232" s="17">
        <v>200</v>
      </c>
      <c r="B232" s="20" t="s">
        <v>341</v>
      </c>
      <c r="C232" s="20" t="s">
        <v>252</v>
      </c>
      <c r="D232" s="22"/>
      <c r="E232" s="5"/>
      <c r="F232" s="5"/>
      <c r="G232" s="5"/>
    </row>
    <row r="233" spans="1:7" ht="25.5" customHeight="1">
      <c r="A233" s="17">
        <v>200</v>
      </c>
      <c r="B233" s="20" t="s">
        <v>342</v>
      </c>
      <c r="C233" s="20" t="s">
        <v>253</v>
      </c>
      <c r="D233" s="22"/>
      <c r="E233" s="5"/>
      <c r="F233" s="5"/>
      <c r="G233" s="5"/>
    </row>
    <row r="234" spans="1:7" ht="32.25" customHeight="1">
      <c r="A234" s="17">
        <v>200</v>
      </c>
      <c r="B234" s="20" t="s">
        <v>343</v>
      </c>
      <c r="C234" s="20" t="s">
        <v>254</v>
      </c>
      <c r="D234" s="22"/>
      <c r="E234" s="5"/>
      <c r="F234" s="5"/>
      <c r="G234" s="5"/>
    </row>
    <row r="235" spans="1:7" ht="39" customHeight="1">
      <c r="A235" s="17">
        <v>200</v>
      </c>
      <c r="B235" s="20" t="s">
        <v>344</v>
      </c>
      <c r="C235" s="20" t="s">
        <v>287</v>
      </c>
      <c r="D235" s="22"/>
      <c r="E235" s="5"/>
      <c r="F235" s="5"/>
      <c r="G235" s="5"/>
    </row>
    <row r="236" spans="1:7" s="16" customFormat="1" ht="18" customHeight="1">
      <c r="A236" s="13">
        <v>200</v>
      </c>
      <c r="B236" s="14" t="s">
        <v>155</v>
      </c>
      <c r="C236" s="14" t="s">
        <v>153</v>
      </c>
      <c r="D236" s="15">
        <f>D238+D247+D248</f>
        <v>0</v>
      </c>
      <c r="E236" s="7">
        <f>E238+E247+E248</f>
        <v>1680000</v>
      </c>
      <c r="F236" s="7">
        <f>F238+F247+F248</f>
        <v>0</v>
      </c>
      <c r="G236" s="36">
        <f>G238+G247+G248</f>
        <v>0</v>
      </c>
    </row>
    <row r="237" spans="1:7" ht="13.5" customHeight="1">
      <c r="A237" s="17">
        <v>200</v>
      </c>
      <c r="B237" s="20" t="s">
        <v>83</v>
      </c>
      <c r="C237" s="20" t="s">
        <v>9</v>
      </c>
      <c r="D237" s="22"/>
      <c r="E237" s="5">
        <f>E238</f>
        <v>1530000</v>
      </c>
      <c r="F237" s="5"/>
      <c r="G237" s="1">
        <f>G238</f>
        <v>0</v>
      </c>
    </row>
    <row r="238" spans="1:7" ht="13.5" customHeight="1">
      <c r="A238" s="17">
        <v>200</v>
      </c>
      <c r="B238" s="20" t="s">
        <v>2</v>
      </c>
      <c r="C238" s="20" t="s">
        <v>33</v>
      </c>
      <c r="D238" s="22">
        <f>D239+D240+D241+D242+D243+D244+D245+D246</f>
        <v>0</v>
      </c>
      <c r="E238" s="5">
        <f>E239+E240+E241+E242+E243+E244+E245+E246</f>
        <v>1530000</v>
      </c>
      <c r="F238" s="5">
        <f>F239+F240+F241+F242+F243+F244+F245+F246</f>
        <v>0</v>
      </c>
      <c r="G238" s="1">
        <f>G239+G240+G241+G242+G243+G244+G245+G246</f>
        <v>0</v>
      </c>
    </row>
    <row r="239" spans="1:7">
      <c r="A239" s="17">
        <v>200</v>
      </c>
      <c r="B239" s="20" t="s">
        <v>91</v>
      </c>
      <c r="C239" s="20" t="s">
        <v>96</v>
      </c>
      <c r="D239" s="22"/>
      <c r="E239" s="5">
        <v>43000</v>
      </c>
      <c r="F239" s="5"/>
      <c r="G239" s="1">
        <f>0</f>
        <v>0</v>
      </c>
    </row>
    <row r="240" spans="1:7">
      <c r="A240" s="17">
        <v>200</v>
      </c>
      <c r="B240" s="20" t="s">
        <v>17</v>
      </c>
      <c r="C240" s="20" t="s">
        <v>70</v>
      </c>
      <c r="D240" s="22"/>
      <c r="E240" s="5"/>
      <c r="F240" s="5"/>
      <c r="G240" s="1"/>
    </row>
    <row r="241" spans="1:7">
      <c r="A241" s="17">
        <v>200</v>
      </c>
      <c r="B241" s="20" t="s">
        <v>120</v>
      </c>
      <c r="C241" s="20" t="s">
        <v>142</v>
      </c>
      <c r="D241" s="22"/>
      <c r="E241" s="6">
        <f>17000</f>
        <v>17000</v>
      </c>
      <c r="F241" s="5"/>
      <c r="G241" s="1">
        <f>0</f>
        <v>0</v>
      </c>
    </row>
    <row r="242" spans="1:7">
      <c r="A242" s="17">
        <v>200</v>
      </c>
      <c r="B242" s="20" t="s">
        <v>88</v>
      </c>
      <c r="C242" s="20" t="s">
        <v>105</v>
      </c>
      <c r="D242" s="22"/>
      <c r="E242" s="5">
        <f>441000</f>
        <v>441000</v>
      </c>
      <c r="F242" s="5"/>
      <c r="G242" s="1">
        <f>0</f>
        <v>0</v>
      </c>
    </row>
    <row r="243" spans="1:7">
      <c r="A243" s="17">
        <v>200</v>
      </c>
      <c r="B243" s="20" t="s">
        <v>24</v>
      </c>
      <c r="C243" s="20" t="s">
        <v>112</v>
      </c>
      <c r="D243" s="22"/>
      <c r="E243" s="6">
        <f>1029000</f>
        <v>1029000</v>
      </c>
      <c r="F243" s="5"/>
      <c r="G243" s="1">
        <f>0</f>
        <v>0</v>
      </c>
    </row>
    <row r="244" spans="1:7">
      <c r="A244" s="17">
        <v>200</v>
      </c>
      <c r="B244" s="20" t="s">
        <v>240</v>
      </c>
      <c r="C244" s="20" t="s">
        <v>232</v>
      </c>
      <c r="D244" s="22"/>
      <c r="E244" s="5"/>
      <c r="F244" s="5"/>
      <c r="G244" s="1"/>
    </row>
    <row r="245" spans="1:7" ht="23.25">
      <c r="A245" s="17">
        <v>200</v>
      </c>
      <c r="B245" s="20" t="s">
        <v>241</v>
      </c>
      <c r="C245" s="20" t="s">
        <v>234</v>
      </c>
      <c r="D245" s="22"/>
      <c r="E245" s="5"/>
      <c r="F245" s="5"/>
      <c r="G245" s="1"/>
    </row>
    <row r="246" spans="1:7" ht="34.5">
      <c r="A246" s="17">
        <v>200</v>
      </c>
      <c r="B246" s="20" t="s">
        <v>242</v>
      </c>
      <c r="C246" s="20" t="s">
        <v>236</v>
      </c>
      <c r="D246" s="22"/>
      <c r="E246" s="5"/>
      <c r="F246" s="5"/>
      <c r="G246" s="1"/>
    </row>
    <row r="247" spans="1:7">
      <c r="A247" s="17">
        <v>200</v>
      </c>
      <c r="B247" s="20" t="s">
        <v>138</v>
      </c>
      <c r="C247" s="20" t="s">
        <v>156</v>
      </c>
      <c r="D247" s="22"/>
      <c r="E247" s="5"/>
      <c r="F247" s="5"/>
      <c r="G247" s="1"/>
    </row>
    <row r="248" spans="1:7">
      <c r="A248" s="17">
        <v>200</v>
      </c>
      <c r="B248" s="20" t="s">
        <v>110</v>
      </c>
      <c r="C248" s="20" t="s">
        <v>130</v>
      </c>
      <c r="D248" s="22">
        <f>D249+D250</f>
        <v>0</v>
      </c>
      <c r="E248" s="5">
        <f>E249+E250</f>
        <v>150000</v>
      </c>
      <c r="F248" s="5">
        <f>F249+F250</f>
        <v>0</v>
      </c>
      <c r="G248" s="1">
        <f>G249+G250</f>
        <v>0</v>
      </c>
    </row>
    <row r="249" spans="1:7">
      <c r="A249" s="17">
        <v>200</v>
      </c>
      <c r="B249" s="20" t="s">
        <v>160</v>
      </c>
      <c r="C249" s="20" t="s">
        <v>154</v>
      </c>
      <c r="D249" s="22"/>
      <c r="E249" s="6">
        <f>20000</f>
        <v>20000</v>
      </c>
      <c r="F249" s="5"/>
      <c r="G249" s="1">
        <f>0</f>
        <v>0</v>
      </c>
    </row>
    <row r="250" spans="1:7" ht="23.25">
      <c r="A250" s="17">
        <v>200</v>
      </c>
      <c r="B250" s="20" t="s">
        <v>114</v>
      </c>
      <c r="C250" s="20" t="s">
        <v>113</v>
      </c>
      <c r="D250" s="22">
        <f>D251+D252+D253+D254+D255+D256+D257</f>
        <v>0</v>
      </c>
      <c r="E250" s="5">
        <f>E251+E252+E253+E254+E255+E256+E257</f>
        <v>130000</v>
      </c>
      <c r="F250" s="5">
        <f>F251+F252+F253+F254+F255+F256+F257</f>
        <v>0</v>
      </c>
      <c r="G250" s="1">
        <f>G251+G252+G253+G254+G255+G256+G257</f>
        <v>0</v>
      </c>
    </row>
    <row r="251" spans="1:7">
      <c r="A251" s="17">
        <v>200</v>
      </c>
      <c r="B251" s="20" t="s">
        <v>273</v>
      </c>
      <c r="C251" s="20" t="s">
        <v>249</v>
      </c>
      <c r="D251" s="22"/>
      <c r="E251" s="5"/>
      <c r="F251" s="5"/>
      <c r="G251" s="1"/>
    </row>
    <row r="252" spans="1:7" ht="23.25">
      <c r="A252" s="17">
        <v>200</v>
      </c>
      <c r="B252" s="20" t="s">
        <v>274</v>
      </c>
      <c r="C252" s="20" t="s">
        <v>250</v>
      </c>
      <c r="D252" s="22"/>
      <c r="E252" s="5"/>
      <c r="F252" s="5"/>
      <c r="G252" s="1"/>
    </row>
    <row r="253" spans="1:7" ht="23.25">
      <c r="A253" s="17">
        <v>200</v>
      </c>
      <c r="B253" s="20" t="s">
        <v>275</v>
      </c>
      <c r="C253" s="20" t="s">
        <v>251</v>
      </c>
      <c r="D253" s="22"/>
      <c r="E253" s="6"/>
      <c r="F253" s="5"/>
      <c r="G253" s="1"/>
    </row>
    <row r="254" spans="1:7" ht="15.75" customHeight="1">
      <c r="A254" s="17">
        <v>200</v>
      </c>
      <c r="B254" s="20" t="s">
        <v>276</v>
      </c>
      <c r="C254" s="20" t="s">
        <v>252</v>
      </c>
      <c r="D254" s="22"/>
      <c r="E254" s="5">
        <v>0</v>
      </c>
      <c r="F254" s="5"/>
      <c r="G254" s="1">
        <f>0</f>
        <v>0</v>
      </c>
    </row>
    <row r="255" spans="1:7" ht="23.25">
      <c r="A255" s="17">
        <v>200</v>
      </c>
      <c r="B255" s="20" t="s">
        <v>277</v>
      </c>
      <c r="C255" s="20" t="s">
        <v>253</v>
      </c>
      <c r="D255" s="22"/>
      <c r="E255" s="6">
        <f>130000</f>
        <v>130000</v>
      </c>
      <c r="F255" s="5"/>
      <c r="G255" s="1">
        <f>0</f>
        <v>0</v>
      </c>
    </row>
    <row r="256" spans="1:7" ht="23.25">
      <c r="A256" s="17">
        <v>200</v>
      </c>
      <c r="B256" s="20" t="s">
        <v>278</v>
      </c>
      <c r="C256" s="20" t="s">
        <v>254</v>
      </c>
      <c r="D256" s="22"/>
      <c r="E256" s="5"/>
      <c r="F256" s="5"/>
      <c r="G256" s="1"/>
    </row>
    <row r="257" spans="1:7" ht="34.5">
      <c r="A257" s="17">
        <v>200</v>
      </c>
      <c r="B257" s="20" t="s">
        <v>361</v>
      </c>
      <c r="C257" s="20" t="s">
        <v>287</v>
      </c>
      <c r="D257" s="22"/>
      <c r="E257" s="5">
        <v>0</v>
      </c>
      <c r="F257" s="5"/>
      <c r="G257" s="1">
        <v>0</v>
      </c>
    </row>
    <row r="258" spans="1:7" ht="15.75" customHeight="1">
      <c r="A258" s="13">
        <v>200</v>
      </c>
      <c r="B258" s="14" t="s">
        <v>26</v>
      </c>
      <c r="C258" s="14" t="s">
        <v>140</v>
      </c>
      <c r="D258" s="27">
        <f>D260+D263</f>
        <v>0</v>
      </c>
      <c r="E258" s="28">
        <f>E260+E263</f>
        <v>60000</v>
      </c>
      <c r="F258" s="28">
        <f>F260+F263</f>
        <v>0</v>
      </c>
      <c r="G258" s="28">
        <f>G263</f>
        <v>0</v>
      </c>
    </row>
    <row r="259" spans="1:7" ht="3" hidden="1" customHeight="1">
      <c r="A259" s="17">
        <v>200</v>
      </c>
      <c r="B259" s="20" t="s">
        <v>56</v>
      </c>
      <c r="C259" s="20" t="s">
        <v>9</v>
      </c>
      <c r="D259" s="22"/>
      <c r="E259" s="5"/>
      <c r="F259" s="5"/>
      <c r="G259" s="5"/>
    </row>
    <row r="260" spans="1:7" ht="16.5" customHeight="1">
      <c r="A260" s="17">
        <v>200</v>
      </c>
      <c r="B260" s="20" t="s">
        <v>144</v>
      </c>
      <c r="C260" s="20" t="s">
        <v>33</v>
      </c>
      <c r="D260" s="22">
        <f>D261+D262</f>
        <v>0</v>
      </c>
      <c r="E260" s="5">
        <f>E261+E262</f>
        <v>0</v>
      </c>
      <c r="F260" s="5">
        <f>F261+F262</f>
        <v>0</v>
      </c>
      <c r="G260" s="5">
        <f>G261+G262</f>
        <v>0</v>
      </c>
    </row>
    <row r="261" spans="1:7">
      <c r="A261" s="17">
        <v>200</v>
      </c>
      <c r="B261" s="20" t="s">
        <v>212</v>
      </c>
      <c r="C261" s="20" t="s">
        <v>105</v>
      </c>
      <c r="D261" s="22"/>
      <c r="E261" s="5"/>
      <c r="F261" s="5"/>
      <c r="G261" s="5"/>
    </row>
    <row r="262" spans="1:7">
      <c r="A262" s="17">
        <v>200</v>
      </c>
      <c r="B262" s="20" t="s">
        <v>158</v>
      </c>
      <c r="C262" s="20" t="s">
        <v>112</v>
      </c>
      <c r="D262" s="22"/>
      <c r="E262" s="5"/>
      <c r="F262" s="5"/>
      <c r="G262" s="5"/>
    </row>
    <row r="263" spans="1:7">
      <c r="A263" s="17">
        <v>200</v>
      </c>
      <c r="B263" s="20" t="s">
        <v>354</v>
      </c>
      <c r="C263" s="20" t="s">
        <v>130</v>
      </c>
      <c r="D263" s="22"/>
      <c r="E263" s="6">
        <f>E264+E265</f>
        <v>60000</v>
      </c>
      <c r="F263" s="5"/>
      <c r="G263" s="5">
        <f>G265+G264</f>
        <v>0</v>
      </c>
    </row>
    <row r="264" spans="1:7">
      <c r="A264" s="17">
        <v>200</v>
      </c>
      <c r="B264" s="20" t="s">
        <v>349</v>
      </c>
      <c r="C264" s="20" t="s">
        <v>154</v>
      </c>
      <c r="D264" s="22"/>
      <c r="E264" s="5">
        <f>20000</f>
        <v>20000</v>
      </c>
      <c r="F264" s="5"/>
      <c r="G264" s="5"/>
    </row>
    <row r="265" spans="1:7" ht="23.25">
      <c r="A265" s="17">
        <v>200</v>
      </c>
      <c r="B265" s="20" t="s">
        <v>355</v>
      </c>
      <c r="C265" s="20" t="s">
        <v>113</v>
      </c>
      <c r="D265" s="22"/>
      <c r="E265" s="5">
        <f>E266</f>
        <v>40000</v>
      </c>
      <c r="F265" s="5"/>
      <c r="G265" s="5">
        <f>G266</f>
        <v>0</v>
      </c>
    </row>
    <row r="266" spans="1:7" ht="23.25">
      <c r="A266" s="17">
        <v>200</v>
      </c>
      <c r="B266" s="20" t="s">
        <v>360</v>
      </c>
      <c r="C266" s="20" t="s">
        <v>253</v>
      </c>
      <c r="D266" s="22">
        <f>D267+D268+D269+D270+D281+D282+D283</f>
        <v>0</v>
      </c>
      <c r="E266" s="6">
        <f>40000</f>
        <v>40000</v>
      </c>
      <c r="F266" s="5"/>
      <c r="G266" s="5"/>
    </row>
    <row r="267" spans="1:7" ht="24" customHeight="1">
      <c r="A267" s="13">
        <v>200</v>
      </c>
      <c r="B267" s="14" t="s">
        <v>345</v>
      </c>
      <c r="C267" s="14" t="s">
        <v>348</v>
      </c>
      <c r="D267" s="27">
        <f>D269+D283</f>
        <v>0</v>
      </c>
      <c r="E267" s="28">
        <f>E268</f>
        <v>0</v>
      </c>
      <c r="F267" s="28">
        <f>F269+F283</f>
        <v>0</v>
      </c>
      <c r="G267" s="28">
        <f>G268</f>
        <v>0</v>
      </c>
    </row>
    <row r="268" spans="1:7">
      <c r="A268" s="17">
        <v>200</v>
      </c>
      <c r="B268" s="20" t="s">
        <v>346</v>
      </c>
      <c r="C268" s="20" t="s">
        <v>33</v>
      </c>
      <c r="D268" s="22">
        <f>D269+D281</f>
        <v>0</v>
      </c>
      <c r="E268" s="5">
        <f>E269+E270</f>
        <v>0</v>
      </c>
      <c r="F268" s="5">
        <f>F269+F281</f>
        <v>0</v>
      </c>
      <c r="G268" s="5">
        <f>G269+G270</f>
        <v>0</v>
      </c>
    </row>
    <row r="269" spans="1:7">
      <c r="A269" s="17">
        <v>200</v>
      </c>
      <c r="B269" s="20" t="s">
        <v>347</v>
      </c>
      <c r="C269" s="20" t="s">
        <v>105</v>
      </c>
      <c r="D269" s="22"/>
      <c r="E269" s="5"/>
      <c r="F269" s="5"/>
      <c r="G269" s="5"/>
    </row>
    <row r="270" spans="1:7">
      <c r="A270" s="17">
        <v>200</v>
      </c>
      <c r="B270" s="20" t="s">
        <v>353</v>
      </c>
      <c r="C270" s="20" t="s">
        <v>112</v>
      </c>
      <c r="D270" s="22"/>
      <c r="E270" s="5"/>
      <c r="F270" s="5"/>
      <c r="G270" s="5"/>
    </row>
    <row r="271" spans="1:7" ht="17.25" customHeight="1">
      <c r="A271" s="17">
        <v>200</v>
      </c>
      <c r="B271" s="21" t="s">
        <v>386</v>
      </c>
      <c r="C271" s="21" t="s">
        <v>387</v>
      </c>
      <c r="D271" s="27">
        <f>D272+D275+D278</f>
        <v>0</v>
      </c>
      <c r="E271" s="27">
        <f>E272+E275+E278</f>
        <v>3607874.6</v>
      </c>
      <c r="F271" s="27">
        <f>F272+F275+F278</f>
        <v>0</v>
      </c>
      <c r="G271" s="27">
        <f>G272+G275+G278</f>
        <v>0</v>
      </c>
    </row>
    <row r="272" spans="1:7" ht="69.75" customHeight="1">
      <c r="A272" s="17">
        <v>200</v>
      </c>
      <c r="B272" s="18" t="s">
        <v>27</v>
      </c>
      <c r="C272" s="21" t="s">
        <v>34</v>
      </c>
      <c r="D272" s="22"/>
      <c r="E272" s="5">
        <f>E273</f>
        <v>629000</v>
      </c>
      <c r="F272" s="5">
        <f>F278</f>
        <v>0</v>
      </c>
      <c r="G272" s="5">
        <f>G273</f>
        <v>0</v>
      </c>
    </row>
    <row r="273" spans="1:7">
      <c r="A273" s="17">
        <v>200</v>
      </c>
      <c r="B273" s="20" t="s">
        <v>145</v>
      </c>
      <c r="C273" s="20" t="s">
        <v>33</v>
      </c>
      <c r="D273" s="22">
        <f>D274</f>
        <v>0</v>
      </c>
      <c r="E273" s="5">
        <f>E274</f>
        <v>629000</v>
      </c>
      <c r="F273" s="5">
        <f>F274</f>
        <v>0</v>
      </c>
      <c r="G273" s="5">
        <f>G274</f>
        <v>0</v>
      </c>
    </row>
    <row r="274" spans="1:7">
      <c r="A274" s="17">
        <v>200</v>
      </c>
      <c r="B274" s="20" t="s">
        <v>61</v>
      </c>
      <c r="C274" s="20" t="s">
        <v>142</v>
      </c>
      <c r="D274" s="22"/>
      <c r="E274" s="5">
        <f>629000</f>
        <v>629000</v>
      </c>
      <c r="F274" s="5"/>
      <c r="G274" s="5">
        <f>0</f>
        <v>0</v>
      </c>
    </row>
    <row r="275" spans="1:7" ht="17.25" customHeight="1">
      <c r="A275" s="17">
        <v>200</v>
      </c>
      <c r="B275" s="18" t="s">
        <v>100</v>
      </c>
      <c r="C275" s="21" t="s">
        <v>129</v>
      </c>
      <c r="D275" s="22"/>
      <c r="E275" s="5">
        <f>E276</f>
        <v>1830874.6</v>
      </c>
      <c r="F275" s="5">
        <f>F281</f>
        <v>0</v>
      </c>
      <c r="G275" s="5">
        <f>G276</f>
        <v>0</v>
      </c>
    </row>
    <row r="276" spans="1:7">
      <c r="A276" s="17">
        <v>200</v>
      </c>
      <c r="B276" s="20" t="s">
        <v>44</v>
      </c>
      <c r="C276" s="20" t="s">
        <v>33</v>
      </c>
      <c r="D276" s="22">
        <f>D277</f>
        <v>0</v>
      </c>
      <c r="E276" s="5">
        <f>E277</f>
        <v>1830874.6</v>
      </c>
      <c r="F276" s="5">
        <f>F277</f>
        <v>0</v>
      </c>
      <c r="G276" s="5">
        <f>G277</f>
        <v>0</v>
      </c>
    </row>
    <row r="277" spans="1:7">
      <c r="A277" s="17">
        <v>200</v>
      </c>
      <c r="B277" s="20" t="s">
        <v>159</v>
      </c>
      <c r="C277" s="20" t="s">
        <v>142</v>
      </c>
      <c r="D277" s="22"/>
      <c r="E277" s="5">
        <f>1565000+265874.6</f>
        <v>1830874.6</v>
      </c>
      <c r="F277" s="5"/>
      <c r="G277" s="5">
        <f>0</f>
        <v>0</v>
      </c>
    </row>
    <row r="278" spans="1:7" ht="23.25" customHeight="1">
      <c r="A278" s="17">
        <v>200</v>
      </c>
      <c r="B278" s="18" t="s">
        <v>155</v>
      </c>
      <c r="C278" s="21" t="s">
        <v>153</v>
      </c>
      <c r="D278" s="22"/>
      <c r="E278" s="5">
        <f>E279</f>
        <v>1148000</v>
      </c>
      <c r="F278" s="5">
        <f>F284</f>
        <v>0</v>
      </c>
      <c r="G278" s="5">
        <f>G279</f>
        <v>0</v>
      </c>
    </row>
    <row r="279" spans="1:7">
      <c r="A279" s="17">
        <v>200</v>
      </c>
      <c r="B279" s="20" t="s">
        <v>2</v>
      </c>
      <c r="C279" s="20" t="s">
        <v>33</v>
      </c>
      <c r="D279" s="22">
        <f>D280</f>
        <v>0</v>
      </c>
      <c r="E279" s="5">
        <f>E280</f>
        <v>1148000</v>
      </c>
      <c r="F279" s="5">
        <f>F280</f>
        <v>0</v>
      </c>
      <c r="G279" s="5">
        <f>G280</f>
        <v>0</v>
      </c>
    </row>
    <row r="280" spans="1:7">
      <c r="A280" s="17">
        <v>200</v>
      </c>
      <c r="B280" s="20" t="s">
        <v>120</v>
      </c>
      <c r="C280" s="20" t="s">
        <v>142</v>
      </c>
      <c r="D280" s="22"/>
      <c r="E280" s="5">
        <f>1148000</f>
        <v>1148000</v>
      </c>
      <c r="F280" s="5"/>
      <c r="G280" s="5">
        <v>0</v>
      </c>
    </row>
    <row r="281" spans="1:7" ht="23.25">
      <c r="A281" s="13">
        <v>200</v>
      </c>
      <c r="B281" s="21" t="s">
        <v>213</v>
      </c>
      <c r="C281" s="21" t="s">
        <v>279</v>
      </c>
      <c r="D281" s="27">
        <f>D282</f>
        <v>0</v>
      </c>
      <c r="E281" s="28">
        <f>E282</f>
        <v>252000</v>
      </c>
      <c r="F281" s="28">
        <f>F282</f>
        <v>0</v>
      </c>
      <c r="G281" s="28">
        <f>G282</f>
        <v>17058.75</v>
      </c>
    </row>
    <row r="282" spans="1:7" s="16" customFormat="1" ht="13.5" customHeight="1">
      <c r="A282" s="17">
        <v>200</v>
      </c>
      <c r="B282" s="18" t="s">
        <v>35</v>
      </c>
      <c r="C282" s="18" t="s">
        <v>108</v>
      </c>
      <c r="D282" s="37">
        <f>D284</f>
        <v>0</v>
      </c>
      <c r="E282" s="19">
        <f>E284</f>
        <v>252000</v>
      </c>
      <c r="F282" s="19">
        <f>F284</f>
        <v>0</v>
      </c>
      <c r="G282" s="19">
        <f>G284</f>
        <v>17058.75</v>
      </c>
    </row>
    <row r="283" spans="1:7" hidden="1">
      <c r="A283" s="17">
        <v>200</v>
      </c>
      <c r="B283" s="20" t="s">
        <v>48</v>
      </c>
      <c r="C283" s="20" t="s">
        <v>9</v>
      </c>
      <c r="D283" s="22"/>
      <c r="E283" s="5"/>
      <c r="F283" s="5"/>
      <c r="G283" s="5"/>
    </row>
    <row r="284" spans="1:7">
      <c r="A284" s="17">
        <v>200</v>
      </c>
      <c r="B284" s="20" t="s">
        <v>143</v>
      </c>
      <c r="C284" s="20" t="s">
        <v>38</v>
      </c>
      <c r="D284" s="22">
        <f>D285</f>
        <v>0</v>
      </c>
      <c r="E284" s="5">
        <f>E285</f>
        <v>252000</v>
      </c>
      <c r="F284" s="5">
        <f>F285</f>
        <v>0</v>
      </c>
      <c r="G284" s="5">
        <f>G285</f>
        <v>17058.75</v>
      </c>
    </row>
    <row r="285" spans="1:7" ht="34.5">
      <c r="A285" s="17">
        <v>200</v>
      </c>
      <c r="B285" s="20" t="s">
        <v>352</v>
      </c>
      <c r="C285" s="20" t="s">
        <v>21</v>
      </c>
      <c r="D285" s="22"/>
      <c r="E285" s="5">
        <f>252000</f>
        <v>252000</v>
      </c>
      <c r="F285" s="5"/>
      <c r="G285" s="5">
        <f>17058.75</f>
        <v>17058.75</v>
      </c>
    </row>
    <row r="286" spans="1:7" ht="45.75">
      <c r="A286" s="13">
        <v>200</v>
      </c>
      <c r="B286" s="21" t="s">
        <v>373</v>
      </c>
      <c r="C286" s="21" t="s">
        <v>280</v>
      </c>
      <c r="D286" s="27">
        <f>D287</f>
        <v>0</v>
      </c>
      <c r="E286" s="28">
        <f>E287</f>
        <v>50000</v>
      </c>
      <c r="F286" s="28">
        <f>F287</f>
        <v>0</v>
      </c>
      <c r="G286" s="28">
        <f>G287</f>
        <v>0</v>
      </c>
    </row>
    <row r="287" spans="1:7" s="16" customFormat="1" ht="17.25" customHeight="1">
      <c r="A287" s="17">
        <v>200</v>
      </c>
      <c r="B287" s="18" t="s">
        <v>109</v>
      </c>
      <c r="C287" s="18" t="s">
        <v>51</v>
      </c>
      <c r="D287" s="37">
        <f>D289</f>
        <v>0</v>
      </c>
      <c r="E287" s="19">
        <f>E289</f>
        <v>50000</v>
      </c>
      <c r="F287" s="19">
        <f>F289</f>
        <v>0</v>
      </c>
      <c r="G287" s="19">
        <f>G289</f>
        <v>0</v>
      </c>
    </row>
    <row r="288" spans="1:7" hidden="1">
      <c r="A288" s="17">
        <v>200</v>
      </c>
      <c r="B288" s="20" t="s">
        <v>146</v>
      </c>
      <c r="C288" s="20" t="s">
        <v>9</v>
      </c>
      <c r="D288" s="22"/>
      <c r="E288" s="5"/>
      <c r="F288" s="5"/>
      <c r="G288" s="5"/>
    </row>
    <row r="289" spans="1:7">
      <c r="A289" s="17">
        <v>200</v>
      </c>
      <c r="B289" s="20" t="s">
        <v>57</v>
      </c>
      <c r="C289" s="20" t="s">
        <v>38</v>
      </c>
      <c r="D289" s="22">
        <f>D290</f>
        <v>0</v>
      </c>
      <c r="E289" s="5">
        <f>E290</f>
        <v>50000</v>
      </c>
      <c r="F289" s="5">
        <f>F290</f>
        <v>0</v>
      </c>
      <c r="G289" s="5">
        <f>G290</f>
        <v>0</v>
      </c>
    </row>
    <row r="290" spans="1:7" ht="21.75" customHeight="1">
      <c r="A290" s="17">
        <v>200</v>
      </c>
      <c r="B290" s="20" t="s">
        <v>74</v>
      </c>
      <c r="C290" s="20" t="s">
        <v>10</v>
      </c>
      <c r="D290" s="22"/>
      <c r="E290" s="5">
        <v>50000</v>
      </c>
      <c r="F290" s="5"/>
      <c r="G290" s="5">
        <f>0</f>
        <v>0</v>
      </c>
    </row>
    <row r="291" spans="1:7" ht="45" customHeight="1">
      <c r="A291" s="13">
        <v>200</v>
      </c>
      <c r="B291" s="21" t="s">
        <v>214</v>
      </c>
      <c r="C291" s="21" t="s">
        <v>281</v>
      </c>
      <c r="D291" s="27">
        <f t="shared" ref="D291:G293" si="1">D292</f>
        <v>0</v>
      </c>
      <c r="E291" s="28">
        <f t="shared" si="1"/>
        <v>0</v>
      </c>
      <c r="F291" s="28">
        <f t="shared" si="1"/>
        <v>0</v>
      </c>
      <c r="G291" s="28">
        <f t="shared" si="1"/>
        <v>0</v>
      </c>
    </row>
    <row r="292" spans="1:7" ht="15.75" customHeight="1">
      <c r="A292" s="17">
        <v>200</v>
      </c>
      <c r="B292" s="18" t="s">
        <v>19</v>
      </c>
      <c r="C292" s="18" t="s">
        <v>62</v>
      </c>
      <c r="D292" s="22">
        <f t="shared" si="1"/>
        <v>0</v>
      </c>
      <c r="E292" s="5">
        <f t="shared" si="1"/>
        <v>0</v>
      </c>
      <c r="F292" s="5">
        <f t="shared" si="1"/>
        <v>0</v>
      </c>
      <c r="G292" s="5">
        <f t="shared" si="1"/>
        <v>0</v>
      </c>
    </row>
    <row r="293" spans="1:7">
      <c r="A293" s="17">
        <v>200</v>
      </c>
      <c r="B293" s="20" t="s">
        <v>72</v>
      </c>
      <c r="C293" s="20" t="s">
        <v>130</v>
      </c>
      <c r="D293" s="22">
        <f t="shared" si="1"/>
        <v>0</v>
      </c>
      <c r="E293" s="5">
        <f t="shared" si="1"/>
        <v>0</v>
      </c>
      <c r="F293" s="5">
        <f t="shared" si="1"/>
        <v>0</v>
      </c>
      <c r="G293" s="5">
        <f t="shared" si="1"/>
        <v>0</v>
      </c>
    </row>
    <row r="294" spans="1:7">
      <c r="A294" s="17">
        <v>200</v>
      </c>
      <c r="B294" s="20" t="s">
        <v>23</v>
      </c>
      <c r="C294" s="20" t="s">
        <v>154</v>
      </c>
      <c r="D294" s="22"/>
      <c r="E294" s="5"/>
      <c r="F294" s="5"/>
      <c r="G294" s="5"/>
    </row>
    <row r="295" spans="1:7" ht="46.5" customHeight="1">
      <c r="A295" s="13">
        <v>200</v>
      </c>
      <c r="B295" s="21" t="s">
        <v>215</v>
      </c>
      <c r="C295" s="21" t="s">
        <v>216</v>
      </c>
      <c r="D295" s="27">
        <f>D296+D304</f>
        <v>0</v>
      </c>
      <c r="E295" s="28">
        <f>E296+E301+E304</f>
        <v>2500000</v>
      </c>
      <c r="F295" s="28">
        <f>F296+F304</f>
        <v>0</v>
      </c>
      <c r="G295" s="28">
        <f>G296+G304+G299</f>
        <v>0</v>
      </c>
    </row>
    <row r="296" spans="1:7">
      <c r="A296" s="17">
        <v>200</v>
      </c>
      <c r="B296" s="18" t="s">
        <v>54</v>
      </c>
      <c r="C296" s="18" t="s">
        <v>102</v>
      </c>
      <c r="D296" s="22"/>
      <c r="E296" s="5">
        <f>E297</f>
        <v>1000000</v>
      </c>
      <c r="F296" s="5">
        <f>F302</f>
        <v>0</v>
      </c>
      <c r="G296" s="5">
        <f>G297</f>
        <v>0</v>
      </c>
    </row>
    <row r="297" spans="1:7">
      <c r="A297" s="17">
        <v>200</v>
      </c>
      <c r="B297" s="20" t="s">
        <v>111</v>
      </c>
      <c r="C297" s="20" t="s">
        <v>33</v>
      </c>
      <c r="D297" s="22">
        <f>D298</f>
        <v>0</v>
      </c>
      <c r="E297" s="5">
        <f>E298</f>
        <v>1000000</v>
      </c>
      <c r="F297" s="5">
        <f>F298</f>
        <v>0</v>
      </c>
      <c r="G297" s="5">
        <f>G298</f>
        <v>0</v>
      </c>
    </row>
    <row r="298" spans="1:7" ht="23.25">
      <c r="A298" s="17">
        <v>200</v>
      </c>
      <c r="B298" s="20" t="s">
        <v>350</v>
      </c>
      <c r="C298" s="20" t="s">
        <v>234</v>
      </c>
      <c r="D298" s="22"/>
      <c r="E298" s="5">
        <f>1000000</f>
        <v>1000000</v>
      </c>
      <c r="F298" s="5"/>
      <c r="G298" s="5">
        <v>0</v>
      </c>
    </row>
    <row r="299" spans="1:7">
      <c r="A299" s="17">
        <v>200</v>
      </c>
      <c r="B299" s="18" t="s">
        <v>150</v>
      </c>
      <c r="C299" s="18" t="s">
        <v>55</v>
      </c>
      <c r="D299" s="22">
        <f>D303</f>
        <v>0</v>
      </c>
      <c r="E299" s="5">
        <f>E300</f>
        <v>1500000</v>
      </c>
      <c r="F299" s="5">
        <f>F303</f>
        <v>0</v>
      </c>
      <c r="G299" s="5">
        <f>G300</f>
        <v>0</v>
      </c>
    </row>
    <row r="300" spans="1:7">
      <c r="A300" s="17">
        <v>200</v>
      </c>
      <c r="B300" s="20" t="s">
        <v>4</v>
      </c>
      <c r="C300" s="20" t="s">
        <v>33</v>
      </c>
      <c r="D300" s="22"/>
      <c r="E300" s="5">
        <f>E301</f>
        <v>1500000</v>
      </c>
      <c r="F300" s="5"/>
      <c r="G300" s="5">
        <f>G301</f>
        <v>0</v>
      </c>
    </row>
    <row r="301" spans="1:7" ht="23.25">
      <c r="A301" s="17">
        <v>200</v>
      </c>
      <c r="B301" s="20" t="s">
        <v>351</v>
      </c>
      <c r="C301" s="20" t="s">
        <v>234</v>
      </c>
      <c r="D301" s="22"/>
      <c r="E301" s="6">
        <f>1500000</f>
        <v>1500000</v>
      </c>
      <c r="F301" s="5"/>
      <c r="G301" s="5">
        <f>0</f>
        <v>0</v>
      </c>
    </row>
    <row r="302" spans="1:7">
      <c r="A302" s="17">
        <v>200</v>
      </c>
      <c r="B302" s="20" t="s">
        <v>72</v>
      </c>
      <c r="C302" s="20" t="s">
        <v>130</v>
      </c>
      <c r="D302" s="22">
        <f>D303</f>
        <v>0</v>
      </c>
      <c r="E302" s="5">
        <f>E303</f>
        <v>0</v>
      </c>
      <c r="F302" s="5">
        <f>F303</f>
        <v>0</v>
      </c>
      <c r="G302" s="5">
        <f>G303</f>
        <v>0</v>
      </c>
    </row>
    <row r="303" spans="1:7">
      <c r="A303" s="17">
        <v>200</v>
      </c>
      <c r="B303" s="20" t="s">
        <v>23</v>
      </c>
      <c r="C303" s="20" t="s">
        <v>154</v>
      </c>
      <c r="D303" s="22"/>
      <c r="E303" s="5"/>
      <c r="F303" s="5"/>
      <c r="G303" s="5"/>
    </row>
    <row r="304" spans="1:7" ht="23.25">
      <c r="A304" s="17">
        <v>200</v>
      </c>
      <c r="B304" s="18" t="s">
        <v>71</v>
      </c>
      <c r="C304" s="18" t="s">
        <v>95</v>
      </c>
      <c r="D304" s="22">
        <f t="shared" ref="D304:G305" si="2">D305</f>
        <v>0</v>
      </c>
      <c r="E304" s="5">
        <f t="shared" si="2"/>
        <v>0</v>
      </c>
      <c r="F304" s="5">
        <f t="shared" si="2"/>
        <v>0</v>
      </c>
      <c r="G304" s="5">
        <f t="shared" si="2"/>
        <v>0</v>
      </c>
    </row>
    <row r="305" spans="1:7">
      <c r="A305" s="17">
        <v>200</v>
      </c>
      <c r="B305" s="20" t="s">
        <v>18</v>
      </c>
      <c r="C305" s="20" t="s">
        <v>130</v>
      </c>
      <c r="D305" s="22">
        <f t="shared" si="2"/>
        <v>0</v>
      </c>
      <c r="E305" s="5">
        <f t="shared" si="2"/>
        <v>0</v>
      </c>
      <c r="F305" s="5">
        <f t="shared" si="2"/>
        <v>0</v>
      </c>
      <c r="G305" s="5">
        <f t="shared" si="2"/>
        <v>0</v>
      </c>
    </row>
    <row r="306" spans="1:7">
      <c r="A306" s="17">
        <v>200</v>
      </c>
      <c r="B306" s="20" t="s">
        <v>67</v>
      </c>
      <c r="C306" s="20" t="s">
        <v>154</v>
      </c>
      <c r="D306" s="22"/>
      <c r="E306" s="5"/>
      <c r="F306" s="5"/>
      <c r="G306" s="5"/>
    </row>
    <row r="307" spans="1:7" ht="21.75" customHeight="1">
      <c r="A307" s="13">
        <v>200</v>
      </c>
      <c r="B307" s="21" t="s">
        <v>369</v>
      </c>
      <c r="C307" s="21" t="s">
        <v>370</v>
      </c>
      <c r="D307" s="27">
        <f>D308+D310</f>
        <v>0</v>
      </c>
      <c r="E307" s="28">
        <f>E308+E310</f>
        <v>0</v>
      </c>
      <c r="F307" s="28">
        <f>F308+F310</f>
        <v>0</v>
      </c>
      <c r="G307" s="28">
        <f>G310+G308</f>
        <v>0</v>
      </c>
    </row>
    <row r="308" spans="1:7" ht="23.25">
      <c r="A308" s="17">
        <v>200</v>
      </c>
      <c r="B308" s="18" t="s">
        <v>123</v>
      </c>
      <c r="C308" s="18" t="s">
        <v>118</v>
      </c>
      <c r="D308" s="37">
        <f>D309</f>
        <v>0</v>
      </c>
      <c r="E308" s="19">
        <f>E309</f>
        <v>0</v>
      </c>
      <c r="F308" s="19"/>
      <c r="G308" s="19"/>
    </row>
    <row r="309" spans="1:7" ht="34.5">
      <c r="A309" s="17">
        <v>200</v>
      </c>
      <c r="B309" s="20" t="s">
        <v>371</v>
      </c>
      <c r="C309" s="20" t="s">
        <v>372</v>
      </c>
      <c r="D309" s="22">
        <f>E309</f>
        <v>0</v>
      </c>
      <c r="E309" s="5">
        <v>0</v>
      </c>
      <c r="F309" s="5"/>
      <c r="G309" s="5"/>
    </row>
    <row r="310" spans="1:7" ht="21.75" customHeight="1">
      <c r="A310" s="17">
        <v>200</v>
      </c>
      <c r="B310" s="18" t="s">
        <v>155</v>
      </c>
      <c r="C310" s="18" t="s">
        <v>375</v>
      </c>
      <c r="D310" s="37">
        <f>D311</f>
        <v>0</v>
      </c>
      <c r="E310" s="19">
        <f>E311</f>
        <v>0</v>
      </c>
      <c r="F310" s="19">
        <f>F311</f>
        <v>0</v>
      </c>
      <c r="G310" s="19">
        <f>G311</f>
        <v>0</v>
      </c>
    </row>
    <row r="311" spans="1:7" ht="44.25" customHeight="1">
      <c r="A311" s="17">
        <v>200</v>
      </c>
      <c r="B311" s="20" t="s">
        <v>374</v>
      </c>
      <c r="C311" s="20" t="s">
        <v>376</v>
      </c>
      <c r="D311" s="22">
        <f>E311</f>
        <v>0</v>
      </c>
      <c r="E311" s="5">
        <v>0</v>
      </c>
      <c r="F311" s="5">
        <f>G311</f>
        <v>0</v>
      </c>
      <c r="G311" s="5">
        <f>0</f>
        <v>0</v>
      </c>
    </row>
    <row r="312" spans="1:7" ht="19.5" customHeight="1">
      <c r="A312" s="13">
        <v>200</v>
      </c>
      <c r="B312" s="21" t="s">
        <v>217</v>
      </c>
      <c r="C312" s="21" t="s">
        <v>218</v>
      </c>
      <c r="D312" s="27">
        <f>D313</f>
        <v>0</v>
      </c>
      <c r="E312" s="28">
        <f>E313</f>
        <v>0</v>
      </c>
      <c r="F312" s="28">
        <f>F313</f>
        <v>0</v>
      </c>
      <c r="G312" s="28">
        <f>G313</f>
        <v>0</v>
      </c>
    </row>
    <row r="313" spans="1:7" s="16" customFormat="1" ht="26.25" customHeight="1">
      <c r="A313" s="17">
        <v>200</v>
      </c>
      <c r="B313" s="18" t="s">
        <v>77</v>
      </c>
      <c r="C313" s="18" t="s">
        <v>106</v>
      </c>
      <c r="D313" s="37">
        <f>D315</f>
        <v>0</v>
      </c>
      <c r="E313" s="19">
        <f>E315</f>
        <v>0</v>
      </c>
      <c r="F313" s="19">
        <f>F315</f>
        <v>0</v>
      </c>
      <c r="G313" s="19">
        <f>G315</f>
        <v>0</v>
      </c>
    </row>
    <row r="314" spans="1:7" hidden="1">
      <c r="A314" s="17">
        <v>200</v>
      </c>
      <c r="B314" s="20" t="s">
        <v>6</v>
      </c>
      <c r="C314" s="20" t="s">
        <v>9</v>
      </c>
      <c r="D314" s="22"/>
      <c r="E314" s="5"/>
      <c r="F314" s="5"/>
      <c r="G314" s="5"/>
    </row>
    <row r="315" spans="1:7" ht="23.25">
      <c r="A315" s="17">
        <v>200</v>
      </c>
      <c r="B315" s="20" t="s">
        <v>141</v>
      </c>
      <c r="C315" s="20" t="s">
        <v>60</v>
      </c>
      <c r="D315" s="22">
        <f>D316</f>
        <v>0</v>
      </c>
      <c r="E315" s="5">
        <f>E316</f>
        <v>0</v>
      </c>
      <c r="F315" s="5">
        <f>F316</f>
        <v>0</v>
      </c>
      <c r="G315" s="5">
        <f>G316</f>
        <v>0</v>
      </c>
    </row>
    <row r="316" spans="1:7">
      <c r="A316" s="17">
        <v>200</v>
      </c>
      <c r="B316" s="20" t="s">
        <v>41</v>
      </c>
      <c r="C316" s="20" t="s">
        <v>151</v>
      </c>
      <c r="D316" s="22">
        <f>E316</f>
        <v>0</v>
      </c>
      <c r="E316" s="5">
        <v>0</v>
      </c>
      <c r="F316" s="5">
        <f>G316</f>
        <v>0</v>
      </c>
      <c r="G316" s="5">
        <f>0</f>
        <v>0</v>
      </c>
    </row>
    <row r="317" spans="1:7" ht="69" customHeight="1">
      <c r="A317" s="13">
        <v>200</v>
      </c>
      <c r="B317" s="21" t="s">
        <v>219</v>
      </c>
      <c r="C317" s="21" t="s">
        <v>282</v>
      </c>
      <c r="D317" s="27">
        <f t="shared" ref="D317:G319" si="3">D318</f>
        <v>0</v>
      </c>
      <c r="E317" s="28">
        <f t="shared" si="3"/>
        <v>0</v>
      </c>
      <c r="F317" s="28">
        <f t="shared" si="3"/>
        <v>0</v>
      </c>
      <c r="G317" s="28">
        <f t="shared" si="3"/>
        <v>0</v>
      </c>
    </row>
    <row r="318" spans="1:7">
      <c r="A318" s="17">
        <v>200</v>
      </c>
      <c r="B318" s="18" t="s">
        <v>100</v>
      </c>
      <c r="C318" s="18" t="s">
        <v>129</v>
      </c>
      <c r="D318" s="22">
        <f t="shared" si="3"/>
        <v>0</v>
      </c>
      <c r="E318" s="5">
        <f t="shared" si="3"/>
        <v>0</v>
      </c>
      <c r="F318" s="5">
        <f t="shared" si="3"/>
        <v>0</v>
      </c>
      <c r="G318" s="5">
        <f t="shared" si="3"/>
        <v>0</v>
      </c>
    </row>
    <row r="319" spans="1:7" ht="23.25">
      <c r="A319" s="17">
        <v>200</v>
      </c>
      <c r="B319" s="20" t="s">
        <v>137</v>
      </c>
      <c r="C319" s="20" t="s">
        <v>283</v>
      </c>
      <c r="D319" s="22">
        <f t="shared" si="3"/>
        <v>0</v>
      </c>
      <c r="E319" s="5">
        <f t="shared" si="3"/>
        <v>0</v>
      </c>
      <c r="F319" s="5">
        <f t="shared" si="3"/>
        <v>0</v>
      </c>
      <c r="G319" s="5">
        <f t="shared" si="3"/>
        <v>0</v>
      </c>
    </row>
    <row r="320" spans="1:7" ht="38.25" customHeight="1">
      <c r="A320" s="17">
        <v>200</v>
      </c>
      <c r="B320" s="20" t="s">
        <v>285</v>
      </c>
      <c r="C320" s="20" t="s">
        <v>284</v>
      </c>
      <c r="D320" s="22"/>
      <c r="E320" s="5"/>
      <c r="F320" s="5"/>
      <c r="G320" s="5"/>
    </row>
    <row r="321" spans="1:7" ht="26.25" customHeight="1">
      <c r="A321" s="13">
        <v>200</v>
      </c>
      <c r="B321" s="21" t="s">
        <v>220</v>
      </c>
      <c r="C321" s="21" t="s">
        <v>221</v>
      </c>
      <c r="D321" s="27">
        <f>D322+D324</f>
        <v>0</v>
      </c>
      <c r="E321" s="28">
        <f>E322+E324</f>
        <v>22000</v>
      </c>
      <c r="F321" s="28">
        <f>F322+F324</f>
        <v>0</v>
      </c>
      <c r="G321" s="28">
        <f>G322+G324</f>
        <v>0</v>
      </c>
    </row>
    <row r="322" spans="1:7" ht="57">
      <c r="A322" s="17">
        <v>200</v>
      </c>
      <c r="B322" s="18" t="s">
        <v>27</v>
      </c>
      <c r="C322" s="18" t="s">
        <v>34</v>
      </c>
      <c r="D322" s="22">
        <f>D323</f>
        <v>0</v>
      </c>
      <c r="E322" s="5">
        <f>E323</f>
        <v>10000</v>
      </c>
      <c r="F322" s="5">
        <f>F323</f>
        <v>0</v>
      </c>
      <c r="G322" s="5">
        <f>G323</f>
        <v>0</v>
      </c>
    </row>
    <row r="323" spans="1:7">
      <c r="A323" s="17">
        <v>200</v>
      </c>
      <c r="B323" s="20" t="s">
        <v>289</v>
      </c>
      <c r="C323" s="20" t="s">
        <v>156</v>
      </c>
      <c r="D323" s="22"/>
      <c r="E323" s="6">
        <f>10000</f>
        <v>10000</v>
      </c>
      <c r="F323" s="5"/>
      <c r="G323" s="5">
        <f>0</f>
        <v>0</v>
      </c>
    </row>
    <row r="324" spans="1:7">
      <c r="A324" s="17">
        <v>200</v>
      </c>
      <c r="B324" s="18" t="s">
        <v>155</v>
      </c>
      <c r="C324" s="18" t="s">
        <v>153</v>
      </c>
      <c r="D324" s="22">
        <f>D325</f>
        <v>0</v>
      </c>
      <c r="E324" s="5">
        <f>E325</f>
        <v>12000</v>
      </c>
      <c r="F324" s="5">
        <f>F325</f>
        <v>0</v>
      </c>
      <c r="G324" s="5">
        <f>G325</f>
        <v>0</v>
      </c>
    </row>
    <row r="325" spans="1:7">
      <c r="A325" s="17">
        <v>200</v>
      </c>
      <c r="B325" s="20" t="s">
        <v>290</v>
      </c>
      <c r="C325" s="20" t="s">
        <v>156</v>
      </c>
      <c r="D325" s="22"/>
      <c r="E325" s="5">
        <f>12000</f>
        <v>12000</v>
      </c>
      <c r="F325" s="5"/>
      <c r="G325" s="5">
        <f>0</f>
        <v>0</v>
      </c>
    </row>
    <row r="326" spans="1:7" ht="15.75" customHeight="1">
      <c r="A326" s="13">
        <v>200</v>
      </c>
      <c r="B326" s="21" t="s">
        <v>222</v>
      </c>
      <c r="C326" s="21" t="s">
        <v>223</v>
      </c>
      <c r="D326" s="27">
        <f>D327+D329</f>
        <v>0</v>
      </c>
      <c r="E326" s="28">
        <f>E327+E329</f>
        <v>266000</v>
      </c>
      <c r="F326" s="28">
        <f>F327+F329</f>
        <v>0</v>
      </c>
      <c r="G326" s="28">
        <f>G327+G329</f>
        <v>0</v>
      </c>
    </row>
    <row r="327" spans="1:7" ht="57">
      <c r="A327" s="17">
        <v>200</v>
      </c>
      <c r="B327" s="18" t="s">
        <v>27</v>
      </c>
      <c r="C327" s="18" t="s">
        <v>34</v>
      </c>
      <c r="D327" s="22">
        <f>D328</f>
        <v>0</v>
      </c>
      <c r="E327" s="5">
        <f>E328</f>
        <v>261000</v>
      </c>
      <c r="F327" s="5">
        <f>F328</f>
        <v>0</v>
      </c>
      <c r="G327" s="5">
        <f>G328</f>
        <v>0</v>
      </c>
    </row>
    <row r="328" spans="1:7">
      <c r="A328" s="17">
        <v>200</v>
      </c>
      <c r="B328" s="20" t="s">
        <v>289</v>
      </c>
      <c r="C328" s="20" t="s">
        <v>156</v>
      </c>
      <c r="D328" s="22"/>
      <c r="E328" s="6">
        <f>261000</f>
        <v>261000</v>
      </c>
      <c r="F328" s="5"/>
      <c r="G328" s="5">
        <f>0</f>
        <v>0</v>
      </c>
    </row>
    <row r="329" spans="1:7">
      <c r="A329" s="17">
        <v>200</v>
      </c>
      <c r="B329" s="18" t="s">
        <v>155</v>
      </c>
      <c r="C329" s="18" t="s">
        <v>153</v>
      </c>
      <c r="D329" s="22">
        <f>D330</f>
        <v>0</v>
      </c>
      <c r="E329" s="5">
        <f>E330</f>
        <v>5000</v>
      </c>
      <c r="F329" s="5">
        <f>F330</f>
        <v>0</v>
      </c>
      <c r="G329" s="5">
        <f>G330</f>
        <v>0</v>
      </c>
    </row>
    <row r="330" spans="1:7">
      <c r="A330" s="17">
        <v>200</v>
      </c>
      <c r="B330" s="20" t="s">
        <v>290</v>
      </c>
      <c r="C330" s="20" t="s">
        <v>156</v>
      </c>
      <c r="D330" s="22"/>
      <c r="E330" s="5">
        <f>5000</f>
        <v>5000</v>
      </c>
      <c r="F330" s="5"/>
      <c r="G330" s="5">
        <f>0</f>
        <v>0</v>
      </c>
    </row>
    <row r="331" spans="1:7">
      <c r="A331" s="13">
        <v>200</v>
      </c>
      <c r="B331" s="21" t="s">
        <v>224</v>
      </c>
      <c r="C331" s="21" t="s">
        <v>225</v>
      </c>
      <c r="D331" s="27">
        <f>D332+D336+D339</f>
        <v>0</v>
      </c>
      <c r="E331" s="28">
        <f>E332+E336+E339</f>
        <v>1000</v>
      </c>
      <c r="F331" s="28">
        <f>F332+F336+F339</f>
        <v>0</v>
      </c>
      <c r="G331" s="28">
        <f>G332+G336+G339</f>
        <v>0</v>
      </c>
    </row>
    <row r="332" spans="1:7" ht="56.25" customHeight="1">
      <c r="A332" s="17">
        <v>200</v>
      </c>
      <c r="B332" s="18" t="s">
        <v>27</v>
      </c>
      <c r="C332" s="18" t="s">
        <v>34</v>
      </c>
      <c r="D332" s="22">
        <f t="shared" ref="D332:G332" si="4">D333</f>
        <v>0</v>
      </c>
      <c r="E332" s="5">
        <f t="shared" si="4"/>
        <v>1000</v>
      </c>
      <c r="F332" s="5">
        <f t="shared" si="4"/>
        <v>0</v>
      </c>
      <c r="G332" s="5">
        <f t="shared" si="4"/>
        <v>0</v>
      </c>
    </row>
    <row r="333" spans="1:7" ht="27.75" customHeight="1">
      <c r="A333" s="17">
        <v>200</v>
      </c>
      <c r="B333" s="18" t="s">
        <v>7</v>
      </c>
      <c r="C333" s="18" t="s">
        <v>156</v>
      </c>
      <c r="D333" s="22"/>
      <c r="E333" s="5">
        <f>E335+E334</f>
        <v>1000</v>
      </c>
      <c r="F333" s="5">
        <f>F335</f>
        <v>0</v>
      </c>
      <c r="G333" s="5">
        <f>G335+G334</f>
        <v>0</v>
      </c>
    </row>
    <row r="334" spans="1:7" ht="27.75" customHeight="1">
      <c r="A334" s="17">
        <v>200</v>
      </c>
      <c r="B334" s="18" t="s">
        <v>380</v>
      </c>
      <c r="C334" s="20" t="s">
        <v>156</v>
      </c>
      <c r="D334" s="22"/>
      <c r="E334" s="5">
        <v>0</v>
      </c>
      <c r="F334" s="5"/>
      <c r="G334" s="5">
        <f>0</f>
        <v>0</v>
      </c>
    </row>
    <row r="335" spans="1:7" ht="27.75" customHeight="1">
      <c r="A335" s="17">
        <v>200</v>
      </c>
      <c r="B335" s="18" t="s">
        <v>292</v>
      </c>
      <c r="C335" s="20" t="s">
        <v>293</v>
      </c>
      <c r="D335" s="22"/>
      <c r="E335" s="5">
        <v>1000</v>
      </c>
      <c r="F335" s="5"/>
      <c r="G335" s="5">
        <f>0</f>
        <v>0</v>
      </c>
    </row>
    <row r="336" spans="1:7" ht="20.25" customHeight="1">
      <c r="A336" s="17">
        <v>200</v>
      </c>
      <c r="B336" s="18" t="s">
        <v>19</v>
      </c>
      <c r="C336" s="18" t="s">
        <v>62</v>
      </c>
      <c r="D336" s="22">
        <f t="shared" ref="D336:G337" si="5">D337</f>
        <v>0</v>
      </c>
      <c r="E336" s="5">
        <f t="shared" si="5"/>
        <v>0</v>
      </c>
      <c r="F336" s="5">
        <f t="shared" si="5"/>
        <v>0</v>
      </c>
      <c r="G336" s="5">
        <f t="shared" si="5"/>
        <v>0</v>
      </c>
    </row>
    <row r="337" spans="1:7" ht="20.25" customHeight="1">
      <c r="A337" s="17">
        <v>200</v>
      </c>
      <c r="B337" s="18" t="s">
        <v>5</v>
      </c>
      <c r="C337" s="18" t="s">
        <v>156</v>
      </c>
      <c r="D337" s="22">
        <f t="shared" si="5"/>
        <v>0</v>
      </c>
      <c r="E337" s="5">
        <f t="shared" si="5"/>
        <v>0</v>
      </c>
      <c r="F337" s="5">
        <f t="shared" si="5"/>
        <v>0</v>
      </c>
      <c r="G337" s="5">
        <f t="shared" si="5"/>
        <v>0</v>
      </c>
    </row>
    <row r="338" spans="1:7" ht="27" customHeight="1">
      <c r="A338" s="17">
        <v>200</v>
      </c>
      <c r="B338" s="18" t="s">
        <v>288</v>
      </c>
      <c r="C338" s="20" t="s">
        <v>293</v>
      </c>
      <c r="D338" s="22"/>
      <c r="E338" s="5"/>
      <c r="F338" s="5"/>
      <c r="G338" s="5"/>
    </row>
    <row r="339" spans="1:7" ht="21" customHeight="1">
      <c r="A339" s="17">
        <v>200</v>
      </c>
      <c r="B339" s="18" t="s">
        <v>155</v>
      </c>
      <c r="C339" s="18" t="s">
        <v>153</v>
      </c>
      <c r="D339" s="22">
        <f t="shared" ref="D339:G339" si="6">D340</f>
        <v>0</v>
      </c>
      <c r="E339" s="5">
        <f t="shared" si="6"/>
        <v>0</v>
      </c>
      <c r="F339" s="5">
        <f t="shared" si="6"/>
        <v>0</v>
      </c>
      <c r="G339" s="5">
        <f t="shared" si="6"/>
        <v>0</v>
      </c>
    </row>
    <row r="340" spans="1:7" ht="18" customHeight="1">
      <c r="A340" s="17">
        <v>200</v>
      </c>
      <c r="B340" s="20" t="s">
        <v>138</v>
      </c>
      <c r="C340" s="20" t="s">
        <v>156</v>
      </c>
      <c r="D340" s="22">
        <f>D342</f>
        <v>0</v>
      </c>
      <c r="E340" s="5">
        <f>E342+E341</f>
        <v>0</v>
      </c>
      <c r="F340" s="5">
        <f>F342</f>
        <v>0</v>
      </c>
      <c r="G340" s="5">
        <f>G342+G341</f>
        <v>0</v>
      </c>
    </row>
    <row r="341" spans="1:7" ht="18" customHeight="1">
      <c r="A341" s="17"/>
      <c r="B341" s="20" t="s">
        <v>381</v>
      </c>
      <c r="C341" s="20" t="s">
        <v>156</v>
      </c>
      <c r="D341" s="22"/>
      <c r="E341" s="5">
        <v>0</v>
      </c>
      <c r="F341" s="5"/>
      <c r="G341" s="5">
        <v>0</v>
      </c>
    </row>
    <row r="342" spans="1:7" ht="25.5" customHeight="1">
      <c r="A342" s="17">
        <v>200</v>
      </c>
      <c r="B342" s="20" t="s">
        <v>291</v>
      </c>
      <c r="C342" s="20" t="s">
        <v>293</v>
      </c>
      <c r="D342" s="22"/>
      <c r="E342" s="5">
        <v>0</v>
      </c>
      <c r="F342" s="5"/>
      <c r="G342" s="5">
        <v>0</v>
      </c>
    </row>
    <row r="343" spans="1:7" ht="20.25" customHeight="1">
      <c r="A343" s="39">
        <v>200</v>
      </c>
      <c r="B343" s="21" t="s">
        <v>366</v>
      </c>
      <c r="C343" s="21" t="s">
        <v>367</v>
      </c>
      <c r="D343" s="27"/>
      <c r="E343" s="28">
        <f>E344</f>
        <v>0</v>
      </c>
      <c r="F343" s="28"/>
      <c r="G343" s="28">
        <f>G344</f>
        <v>0</v>
      </c>
    </row>
    <row r="344" spans="1:7" ht="22.5" customHeight="1">
      <c r="A344" s="13">
        <v>200</v>
      </c>
      <c r="B344" s="14" t="s">
        <v>170</v>
      </c>
      <c r="C344" s="14" t="s">
        <v>85</v>
      </c>
      <c r="D344" s="22"/>
      <c r="E344" s="5">
        <f>E345</f>
        <v>0</v>
      </c>
      <c r="F344" s="5"/>
      <c r="G344" s="5">
        <f>G345</f>
        <v>0</v>
      </c>
    </row>
    <row r="345" spans="1:7" ht="21" customHeight="1">
      <c r="A345" s="17">
        <v>200</v>
      </c>
      <c r="B345" s="20" t="s">
        <v>92</v>
      </c>
      <c r="C345" s="20" t="s">
        <v>9</v>
      </c>
      <c r="D345" s="22"/>
      <c r="E345" s="5">
        <f>E346</f>
        <v>0</v>
      </c>
      <c r="F345" s="5"/>
      <c r="G345" s="5">
        <f>G346</f>
        <v>0</v>
      </c>
    </row>
    <row r="346" spans="1:7" ht="19.5" customHeight="1">
      <c r="A346" s="17">
        <v>200</v>
      </c>
      <c r="B346" s="20" t="s">
        <v>368</v>
      </c>
      <c r="C346" s="20" t="s">
        <v>156</v>
      </c>
      <c r="D346" s="22"/>
      <c r="E346" s="5">
        <v>0</v>
      </c>
      <c r="F346" s="5"/>
      <c r="G346" s="5">
        <f>0</f>
        <v>0</v>
      </c>
    </row>
    <row r="347" spans="1:7" s="16" customFormat="1" ht="28.5" customHeight="1">
      <c r="A347" s="38"/>
      <c r="B347" s="2" t="s">
        <v>131</v>
      </c>
      <c r="C347" s="2" t="s">
        <v>30</v>
      </c>
      <c r="D347" s="3">
        <f>-[1]Sheet2!$D$6</f>
        <v>1090004.6000000001</v>
      </c>
      <c r="E347" s="4">
        <f>-[1]Sheet2!$E$6</f>
        <v>0</v>
      </c>
      <c r="F347" s="4">
        <f>-[1]Sheet2!$F$6</f>
        <v>69750</v>
      </c>
      <c r="G347" s="4">
        <f>-[1]Sheet2!$G$6</f>
        <v>537113.32999999996</v>
      </c>
    </row>
    <row r="348" spans="1:7">
      <c r="D348" s="23"/>
      <c r="E348" s="40" t="s">
        <v>117</v>
      </c>
      <c r="F348" s="40"/>
      <c r="G348" s="41"/>
    </row>
    <row r="349" spans="1:7" ht="8.25" customHeight="1">
      <c r="E349" s="42"/>
      <c r="F349" s="42"/>
      <c r="G349" s="43"/>
    </row>
    <row r="350" spans="1:7" hidden="1">
      <c r="E350" s="44"/>
      <c r="F350" s="44"/>
      <c r="G350" s="43"/>
    </row>
    <row r="351" spans="1:7" ht="40.5" customHeight="1">
      <c r="B351" s="45" t="s">
        <v>382</v>
      </c>
      <c r="C351" s="46"/>
      <c r="D351" s="46"/>
      <c r="E351" s="45" t="s">
        <v>383</v>
      </c>
      <c r="F351" s="42"/>
      <c r="G351" s="43"/>
    </row>
    <row r="352" spans="1:7">
      <c r="E352" s="44"/>
      <c r="F352" s="44"/>
      <c r="G352" s="43"/>
    </row>
    <row r="353" spans="2:7" ht="15">
      <c r="B353" s="45" t="s">
        <v>179</v>
      </c>
      <c r="C353" s="46"/>
      <c r="D353" s="46"/>
      <c r="E353" s="45" t="s">
        <v>384</v>
      </c>
      <c r="F353" s="42"/>
      <c r="G353" s="43"/>
    </row>
  </sheetData>
  <mergeCells count="4">
    <mergeCell ref="A1:G1"/>
    <mergeCell ref="A3:G3"/>
    <mergeCell ref="A4:G4"/>
    <mergeCell ref="C2:E2"/>
  </mergeCells>
  <pageMargins left="0.55118110236220474" right="0" top="3.937007874015748E-2" bottom="3.937007874015748E-2" header="0" footer="3.937007874015748E-2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Sheet2</vt:lpstr>
      <vt:lpstr>Sheet2!Заголовки_для_печати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Главбух</cp:lastModifiedBy>
  <cp:lastPrinted>2021-02-01T11:57:29Z</cp:lastPrinted>
  <dcterms:created xsi:type="dcterms:W3CDTF">2014-08-26T07:56:34Z</dcterms:created>
  <dcterms:modified xsi:type="dcterms:W3CDTF">2021-02-02T10:21:50Z</dcterms:modified>
</cp:coreProperties>
</file>