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externalReferences>
    <externalReference r:id="rId2"/>
  </externalReference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G301" i="1"/>
  <c r="G242"/>
  <c r="E218"/>
  <c r="G337"/>
  <c r="F337"/>
  <c r="E337"/>
  <c r="D337"/>
  <c r="E208"/>
  <c r="E155"/>
  <c r="E158"/>
  <c r="E254"/>
  <c r="F306"/>
  <c r="E210"/>
  <c r="E209"/>
  <c r="D306"/>
  <c r="E212"/>
  <c r="E193"/>
  <c r="G174"/>
  <c r="E174"/>
  <c r="E88"/>
  <c r="E85"/>
  <c r="E75"/>
  <c r="E76"/>
  <c r="E73"/>
  <c r="E71"/>
  <c r="E16"/>
  <c r="G243"/>
  <c r="G88"/>
  <c r="G75"/>
  <c r="G76"/>
  <c r="G218"/>
  <c r="G210"/>
  <c r="G209"/>
  <c r="G117"/>
  <c r="G43"/>
  <c r="G31"/>
  <c r="G41"/>
  <c r="G28"/>
  <c r="G16"/>
  <c r="G9"/>
  <c r="G193"/>
  <c r="G155"/>
  <c r="G170"/>
  <c r="G275"/>
  <c r="G241"/>
  <c r="G208"/>
  <c r="G73"/>
  <c r="G306"/>
  <c r="G305" s="1"/>
  <c r="G130"/>
  <c r="G71"/>
  <c r="G239"/>
  <c r="G85"/>
  <c r="G325"/>
  <c r="G336"/>
  <c r="G318"/>
  <c r="G320"/>
  <c r="G315"/>
  <c r="G313"/>
  <c r="G291"/>
  <c r="G288"/>
  <c r="G280"/>
  <c r="G254"/>
  <c r="G255"/>
  <c r="G250" s="1"/>
  <c r="G249"/>
  <c r="G215"/>
  <c r="G207"/>
  <c r="G195"/>
  <c r="G192"/>
  <c r="G175"/>
  <c r="G150"/>
  <c r="G93"/>
  <c r="E249" l="1"/>
  <c r="E257" l="1"/>
  <c r="E255"/>
  <c r="E83"/>
  <c r="E41" l="1"/>
  <c r="E28"/>
  <c r="E31" l="1"/>
  <c r="E40"/>
  <c r="E175" l="1"/>
  <c r="E192"/>
  <c r="G82" l="1"/>
  <c r="G83" l="1"/>
  <c r="G330" l="1"/>
  <c r="E330"/>
  <c r="G324"/>
  <c r="G323" l="1"/>
  <c r="G319"/>
  <c r="G290"/>
  <c r="G212"/>
  <c r="G125"/>
  <c r="E195" l="1"/>
  <c r="E82"/>
  <c r="G123"/>
  <c r="G72"/>
  <c r="G206" l="1"/>
  <c r="E323"/>
  <c r="E288" l="1"/>
  <c r="G213" l="1"/>
  <c r="G211" s="1"/>
  <c r="G40" l="1"/>
  <c r="G8"/>
  <c r="G81" l="1"/>
  <c r="G335" l="1"/>
  <c r="G334" s="1"/>
  <c r="G333" s="1"/>
  <c r="G92"/>
  <c r="G91" s="1"/>
  <c r="E92"/>
  <c r="E91" s="1"/>
  <c r="E150" l="1"/>
  <c r="G300" l="1"/>
  <c r="G297" s="1"/>
  <c r="F301"/>
  <c r="F300" s="1"/>
  <c r="F297" s="1"/>
  <c r="F6" s="1"/>
  <c r="D301"/>
  <c r="D300" s="1"/>
  <c r="E300"/>
  <c r="G27"/>
  <c r="G116"/>
  <c r="G274"/>
  <c r="G272" s="1"/>
  <c r="G271" s="1"/>
  <c r="E318"/>
  <c r="E291"/>
  <c r="D299"/>
  <c r="D298" s="1"/>
  <c r="E9"/>
  <c r="E8" s="1"/>
  <c r="E265"/>
  <c r="E275"/>
  <c r="E274" s="1"/>
  <c r="E272" s="1"/>
  <c r="E207"/>
  <c r="E298"/>
  <c r="E153"/>
  <c r="E125"/>
  <c r="E117"/>
  <c r="E116" s="1"/>
  <c r="E335"/>
  <c r="E334" s="1"/>
  <c r="E333" s="1"/>
  <c r="E313"/>
  <c r="G33"/>
  <c r="G32" s="1"/>
  <c r="E33"/>
  <c r="E32" s="1"/>
  <c r="D36"/>
  <c r="E36"/>
  <c r="F36"/>
  <c r="G36"/>
  <c r="D38"/>
  <c r="E38"/>
  <c r="F38"/>
  <c r="G38"/>
  <c r="E319"/>
  <c r="G45"/>
  <c r="E80"/>
  <c r="G268"/>
  <c r="G267" s="1"/>
  <c r="G149"/>
  <c r="G80"/>
  <c r="G178"/>
  <c r="E178"/>
  <c r="E179"/>
  <c r="E250"/>
  <c r="G265"/>
  <c r="G263" s="1"/>
  <c r="E227"/>
  <c r="E226" s="1"/>
  <c r="E221" s="1"/>
  <c r="F267"/>
  <c r="D267"/>
  <c r="E322"/>
  <c r="E149"/>
  <c r="E148" s="1"/>
  <c r="D149"/>
  <c r="D148" s="1"/>
  <c r="D147" s="1"/>
  <c r="F287"/>
  <c r="E287"/>
  <c r="E286" s="1"/>
  <c r="D287"/>
  <c r="F289"/>
  <c r="D289"/>
  <c r="F323"/>
  <c r="F322" s="1"/>
  <c r="D322"/>
  <c r="G327"/>
  <c r="G326" s="1"/>
  <c r="F327"/>
  <c r="F326" s="1"/>
  <c r="E327"/>
  <c r="D327"/>
  <c r="D326" s="1"/>
  <c r="G329"/>
  <c r="F330"/>
  <c r="F329" s="1"/>
  <c r="E329"/>
  <c r="D330"/>
  <c r="D329" s="1"/>
  <c r="F250"/>
  <c r="F248" s="1"/>
  <c r="D250"/>
  <c r="D248" s="1"/>
  <c r="G228"/>
  <c r="F228"/>
  <c r="E228"/>
  <c r="D228"/>
  <c r="F213"/>
  <c r="F211" s="1"/>
  <c r="E213"/>
  <c r="E211" s="1"/>
  <c r="D213"/>
  <c r="D211" s="1"/>
  <c r="G196"/>
  <c r="F196"/>
  <c r="F194" s="1"/>
  <c r="E196"/>
  <c r="E194" s="1"/>
  <c r="D196"/>
  <c r="D194" s="1"/>
  <c r="G181"/>
  <c r="F181"/>
  <c r="E181"/>
  <c r="D181"/>
  <c r="G158"/>
  <c r="G157" s="1"/>
  <c r="F158"/>
  <c r="F157" s="1"/>
  <c r="E157"/>
  <c r="D158"/>
  <c r="D157" s="1"/>
  <c r="G139"/>
  <c r="G138" s="1"/>
  <c r="G133" s="1"/>
  <c r="F139"/>
  <c r="F138" s="1"/>
  <c r="E139"/>
  <c r="D139"/>
  <c r="D138" s="1"/>
  <c r="F125"/>
  <c r="F123" s="1"/>
  <c r="D125"/>
  <c r="D123" s="1"/>
  <c r="G106"/>
  <c r="G104" s="1"/>
  <c r="F106"/>
  <c r="F104" s="1"/>
  <c r="E106"/>
  <c r="D106"/>
  <c r="D104" s="1"/>
  <c r="F83"/>
  <c r="F81" s="1"/>
  <c r="D83"/>
  <c r="D81" s="1"/>
  <c r="F319"/>
  <c r="D319"/>
  <c r="F317"/>
  <c r="G317"/>
  <c r="G316" s="1"/>
  <c r="D317"/>
  <c r="E314"/>
  <c r="F314"/>
  <c r="G314"/>
  <c r="D314"/>
  <c r="E312"/>
  <c r="E311" s="1"/>
  <c r="F312"/>
  <c r="F311" s="1"/>
  <c r="G312"/>
  <c r="G311" s="1"/>
  <c r="D312"/>
  <c r="E309"/>
  <c r="E308" s="1"/>
  <c r="E307" s="1"/>
  <c r="F309"/>
  <c r="F308" s="1"/>
  <c r="F307" s="1"/>
  <c r="G309"/>
  <c r="G308" s="1"/>
  <c r="G307" s="1"/>
  <c r="D309"/>
  <c r="D308" s="1"/>
  <c r="D307" s="1"/>
  <c r="E305"/>
  <c r="E303" s="1"/>
  <c r="E302" s="1"/>
  <c r="F305"/>
  <c r="F303" s="1"/>
  <c r="F302" s="1"/>
  <c r="G303"/>
  <c r="G302" s="1"/>
  <c r="D305"/>
  <c r="D303" s="1"/>
  <c r="D302" s="1"/>
  <c r="E295"/>
  <c r="E294" s="1"/>
  <c r="F295"/>
  <c r="F294" s="1"/>
  <c r="G295"/>
  <c r="G294" s="1"/>
  <c r="D295"/>
  <c r="D294" s="1"/>
  <c r="D285" s="1"/>
  <c r="E292"/>
  <c r="F292"/>
  <c r="F286" s="1"/>
  <c r="G292"/>
  <c r="D292"/>
  <c r="E283"/>
  <c r="E282" s="1"/>
  <c r="F283"/>
  <c r="F282" s="1"/>
  <c r="F281" s="1"/>
  <c r="G283"/>
  <c r="G282" s="1"/>
  <c r="G281" s="1"/>
  <c r="D283"/>
  <c r="D282" s="1"/>
  <c r="D281" s="1"/>
  <c r="E279"/>
  <c r="E277" s="1"/>
  <c r="F279"/>
  <c r="F277" s="1"/>
  <c r="F276" s="1"/>
  <c r="G279"/>
  <c r="D279"/>
  <c r="D277" s="1"/>
  <c r="D276" s="1"/>
  <c r="F274"/>
  <c r="F272" s="1"/>
  <c r="F271" s="1"/>
  <c r="F268" s="1"/>
  <c r="D274"/>
  <c r="D272" s="1"/>
  <c r="D271" s="1"/>
  <c r="D268" s="1"/>
  <c r="E260"/>
  <c r="F260"/>
  <c r="F258" s="1"/>
  <c r="G260"/>
  <c r="D260"/>
  <c r="D258" s="1"/>
  <c r="F238"/>
  <c r="D238"/>
  <c r="F226"/>
  <c r="G226"/>
  <c r="D226"/>
  <c r="E223"/>
  <c r="F223"/>
  <c r="G223"/>
  <c r="D223"/>
  <c r="D221" s="1"/>
  <c r="F206"/>
  <c r="D206"/>
  <c r="F191"/>
  <c r="G191"/>
  <c r="D191"/>
  <c r="D189" s="1"/>
  <c r="F179"/>
  <c r="G179"/>
  <c r="D179"/>
  <c r="E176"/>
  <c r="F176"/>
  <c r="G176"/>
  <c r="D176"/>
  <c r="E173"/>
  <c r="F173"/>
  <c r="G173"/>
  <c r="D173"/>
  <c r="E168"/>
  <c r="E166" s="1"/>
  <c r="F168"/>
  <c r="F166" s="1"/>
  <c r="G168"/>
  <c r="G166" s="1"/>
  <c r="D168"/>
  <c r="D166" s="1"/>
  <c r="F153"/>
  <c r="D153"/>
  <c r="E138"/>
  <c r="E135"/>
  <c r="F135"/>
  <c r="G135"/>
  <c r="D135"/>
  <c r="D133" s="1"/>
  <c r="F116"/>
  <c r="D116"/>
  <c r="E104"/>
  <c r="E96"/>
  <c r="F96"/>
  <c r="G96"/>
  <c r="D96"/>
  <c r="F70"/>
  <c r="D70"/>
  <c r="E61"/>
  <c r="E59" s="1"/>
  <c r="E48" s="1"/>
  <c r="F61"/>
  <c r="F59" s="1"/>
  <c r="G61"/>
  <c r="G59" s="1"/>
  <c r="E50"/>
  <c r="F50"/>
  <c r="G50"/>
  <c r="D48"/>
  <c r="E42"/>
  <c r="F42"/>
  <c r="G42"/>
  <c r="D42"/>
  <c r="F40"/>
  <c r="D40"/>
  <c r="E30"/>
  <c r="F30"/>
  <c r="D30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G15"/>
  <c r="D15"/>
  <c r="E11"/>
  <c r="F11"/>
  <c r="G11"/>
  <c r="D11"/>
  <c r="F8"/>
  <c r="D8"/>
  <c r="G287"/>
  <c r="G286" s="1"/>
  <c r="E268"/>
  <c r="E267" s="1"/>
  <c r="G7"/>
  <c r="G248"/>
  <c r="G194"/>
  <c r="G30"/>
  <c r="G238"/>
  <c r="E206"/>
  <c r="E35" l="1"/>
  <c r="D7"/>
  <c r="E191"/>
  <c r="D297"/>
  <c r="D6" s="1"/>
  <c r="D316"/>
  <c r="E171"/>
  <c r="F316"/>
  <c r="E94"/>
  <c r="D14"/>
  <c r="G48"/>
  <c r="G94"/>
  <c r="E238"/>
  <c r="F114"/>
  <c r="F133"/>
  <c r="D151"/>
  <c r="F171"/>
  <c r="F189"/>
  <c r="G221"/>
  <c r="F94"/>
  <c r="D204"/>
  <c r="E189"/>
  <c r="E7"/>
  <c r="E297"/>
  <c r="G114"/>
  <c r="D114"/>
  <c r="E81"/>
  <c r="E263"/>
  <c r="G322"/>
  <c r="G321" s="1"/>
  <c r="E27"/>
  <c r="E19" s="1"/>
  <c r="F48"/>
  <c r="F151"/>
  <c r="G171"/>
  <c r="E290"/>
  <c r="E70"/>
  <c r="F7"/>
  <c r="D171"/>
  <c r="F221"/>
  <c r="D311"/>
  <c r="D321"/>
  <c r="G153"/>
  <c r="G151" s="1"/>
  <c r="G189"/>
  <c r="F14"/>
  <c r="E326"/>
  <c r="E321" s="1"/>
  <c r="G70"/>
  <c r="G68" s="1"/>
  <c r="E317"/>
  <c r="G289"/>
  <c r="G285" s="1"/>
  <c r="G35"/>
  <c r="F19"/>
  <c r="D68"/>
  <c r="F285"/>
  <c r="G277"/>
  <c r="D94"/>
  <c r="D47" s="1"/>
  <c r="D236"/>
  <c r="F321"/>
  <c r="D35"/>
  <c r="D33" s="1"/>
  <c r="D32" s="1"/>
  <c r="E204"/>
  <c r="E258"/>
  <c r="E133"/>
  <c r="E276"/>
  <c r="G236"/>
  <c r="F236"/>
  <c r="F204"/>
  <c r="E151"/>
  <c r="E123"/>
  <c r="F35"/>
  <c r="F33" s="1"/>
  <c r="F32" s="1"/>
  <c r="G14"/>
  <c r="G19"/>
  <c r="E271"/>
  <c r="G204"/>
  <c r="E285"/>
  <c r="G258"/>
  <c r="G148"/>
  <c r="G147" s="1"/>
  <c r="D266"/>
  <c r="E147"/>
  <c r="E248"/>
  <c r="E281"/>
  <c r="E45"/>
  <c r="G47" l="1"/>
  <c r="G6" s="1"/>
  <c r="E68"/>
  <c r="F47"/>
  <c r="E316"/>
  <c r="E289"/>
  <c r="G276"/>
  <c r="E236"/>
  <c r="E114"/>
  <c r="E44"/>
  <c r="E47" l="1"/>
  <c r="E6" l="1"/>
</calcChain>
</file>

<file path=xl/sharedStrings.xml><?xml version="1.0" encoding="utf-8"?>
<sst xmlns="http://schemas.openxmlformats.org/spreadsheetml/2006/main" count="682" uniqueCount="388">
  <si>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</si>
  <si>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</si>
  <si>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</si>
  <si>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</si>
  <si>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</si>
  <si>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</si>
  <si>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</si>
  <si>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</si>
  <si>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</si>
  <si>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</si>
  <si>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</si>
  <si>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</si>
  <si>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</si>
  <si>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</si>
  <si>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</si>
  <si>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</si>
  <si>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</si>
  <si>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</si>
  <si>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</si>
  <si>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</si>
  <si>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</si>
  <si>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</si>
  <si>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</si>
  <si>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</si>
  <si>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</si>
  <si>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</si>
  <si>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</si>
  <si>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</si>
  <si>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</si>
  <si>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</si>
  <si>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</si>
  <si>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</si>
  <si>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</si>
  <si>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</si>
  <si>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</si>
  <si>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</si>
  <si>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</si>
  <si>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</si>
  <si>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</si>
  <si>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</si>
  <si>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</si>
  <si>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</si>
  <si>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</si>
  <si>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</si>
  <si>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</si>
  <si>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</si>
  <si>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</si>
  <si>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</si>
  <si>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</si>
  <si>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</si>
  <si>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</si>
  <si>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</si>
  <si>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</si>
  <si>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</si>
  <si>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</si>
  <si>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</si>
  <si>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</si>
  <si>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</si>
  <si>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</si>
  <si>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</si>
  <si>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</si>
  <si>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</si>
  <si>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</si>
  <si>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</si>
  <si>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</si>
  <si>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</si>
  <si>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</si>
  <si>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</si>
  <si>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</si>
  <si>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</si>
  <si>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</si>
  <si>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</si>
  <si>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</si>
  <si>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</si>
  <si>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</si>
  <si>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</si>
  <si>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</si>
  <si>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</si>
  <si>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</si>
  <si>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</si>
  <si>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</si>
  <si>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</si>
  <si>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</si>
  <si>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</si>
  <si>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</si>
  <si>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</si>
  <si>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</si>
  <si>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</si>
  <si>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</si>
  <si>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</si>
  <si>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</si>
  <si>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</si>
  <si>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</si>
  <si>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</si>
  <si>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</si>
  <si>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</si>
  <si>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</si>
  <si>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</si>
  <si>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</si>
  <si>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</si>
  <si>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</si>
  <si>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</si>
  <si>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</si>
  <si>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</si>
  <si>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</si>
  <si>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</si>
  <si>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</si>
  <si>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</si>
  <si>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</si>
  <si>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</si>
  <si>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</si>
  <si>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</si>
  <si>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</si>
  <si>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</si>
  <si>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</si>
  <si>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</si>
  <si>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</si>
  <si>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</si>
  <si>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</si>
  <si>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</si>
  <si>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</si>
  <si>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</si>
  <si>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</si>
  <si>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</si>
  <si>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</si>
  <si>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</si>
  <si>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</si>
  <si>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</si>
  <si>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</si>
  <si>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</si>
  <si>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</si>
  <si>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</si>
  <si>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</si>
  <si>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</si>
  <si>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</si>
  <si>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</si>
  <si>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</si>
  <si>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</si>
  <si>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</si>
  <si>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</si>
  <si>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</si>
  <si>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</si>
  <si>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</si>
  <si>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</si>
  <si>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</si>
  <si>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</si>
  <si>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</si>
  <si>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</si>
  <si>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</si>
  <si>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</si>
  <si>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</si>
  <si>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</si>
  <si>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</si>
  <si>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</si>
  <si>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</si>
  <si>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</si>
  <si>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</si>
  <si>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</si>
  <si>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</si>
  <si>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</si>
  <si>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</si>
  <si>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</si>
  <si>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</si>
  <si>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</si>
  <si>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</si>
  <si>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</si>
  <si>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</si>
  <si>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</si>
  <si>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</si>
  <si>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</si>
  <si>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</si>
  <si>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</si>
  <si>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</si>
  <si>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</si>
  <si>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</si>
  <si>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</si>
  <si>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</si>
  <si>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</si>
  <si>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</si>
  <si>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</si>
  <si>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</si>
  <si>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</si>
  <si>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</si>
  <si>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</si>
  <si>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</si>
  <si>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</si>
  <si>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</si>
  <si>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</si>
  <si>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</si>
  <si>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</si>
  <si>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</si>
  <si>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</si>
  <si>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</si>
  <si>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</si>
  <si>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</si>
  <si>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</si>
  <si>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</si>
  <si>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</si>
  <si>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</si>
  <si>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</si>
  <si>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</si>
  <si>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</si>
  <si>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</si>
  <si>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</si>
  <si>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</si>
  <si>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</si>
  <si>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</si>
  <si>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</si>
  <si>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</si>
  <si>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</si>
  <si>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</si>
  <si>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</si>
  <si>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</si>
  <si>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</si>
  <si>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</si>
  <si>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</si>
  <si>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</si>
  <si>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</si>
  <si>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</si>
  <si>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</si>
  <si>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</si>
  <si>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</si>
  <si>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</si>
  <si>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</si>
  <si>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</si>
  <si>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</si>
  <si>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</si>
  <si>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</si>
  <si>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</si>
  <si>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</si>
  <si>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</si>
  <si>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</si>
  <si>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</si>
  <si>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</si>
  <si>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</si>
  <si>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</si>
  <si>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</si>
  <si>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</si>
  <si>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</si>
  <si>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</si>
  <si>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</si>
  <si>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</si>
  <si>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</si>
  <si>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</si>
  <si>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</si>
  <si>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</si>
  <si>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</si>
  <si>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</si>
  <si>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</si>
  <si>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</si>
  <si>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</si>
  <si>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</si>
  <si>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</si>
  <si>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</si>
  <si>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</si>
  <si>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</si>
  <si>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</si>
  <si>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</si>
  <si>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</si>
  <si>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</si>
  <si>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</si>
  <si>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</si>
  <si>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</si>
  <si>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</si>
  <si>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</si>
  <si>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</si>
  <si>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</si>
  <si>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</si>
  <si>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</si>
  <si>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</si>
  <si>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</si>
  <si>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</si>
  <si>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</si>
  <si>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</si>
  <si>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</si>
  <si>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</si>
  <si>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</si>
  <si>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</si>
  <si>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</si>
  <si>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</si>
  <si>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</si>
  <si>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</si>
  <si>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</si>
  <si>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</si>
  <si>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</si>
  <si>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</si>
  <si>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</si>
  <si>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</si>
  <si>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</si>
  <si>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</si>
  <si>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</si>
  <si>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</si>
  <si>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</si>
  <si>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</si>
  <si>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</si>
  <si>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</si>
  <si>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</si>
  <si>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</si>
  <si>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</si>
  <si>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</si>
  <si>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</si>
  <si>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</si>
  <si>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</si>
  <si>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</si>
  <si>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</si>
  <si>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</si>
  <si>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</si>
  <si>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</si>
  <si>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</si>
  <si>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</si>
  <si>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</si>
  <si>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</si>
  <si>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</si>
  <si>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</si>
  <si>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</si>
  <si>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</si>
  <si>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</si>
  <si>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</si>
  <si>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</si>
  <si>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</si>
  <si>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</si>
  <si>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</si>
  <si>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</si>
  <si>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</si>
  <si>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</si>
  <si>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</si>
  <si>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</si>
  <si>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</si>
  <si>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</si>
  <si>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</si>
  <si>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</si>
  <si>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</si>
  <si>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</si>
  <si>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</si>
  <si>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</si>
  <si>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</si>
  <si>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</si>
  <si>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</si>
  <si>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</si>
  <si>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</si>
  <si>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</si>
  <si>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</si>
  <si>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</si>
  <si>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</si>
  <si>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</si>
  <si>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</si>
  <si>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</si>
  <si>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</si>
  <si>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</si>
  <si>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</si>
  <si>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</si>
  <si>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</si>
  <si>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</si>
  <si>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</si>
  <si>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</si>
  <si>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</si>
  <si>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</si>
  <si>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</si>
  <si>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</si>
  <si>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</si>
  <si>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</si>
  <si>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</si>
  <si>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</si>
  <si>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</si>
  <si>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</si>
  <si>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</si>
  <si>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</si>
  <si>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</si>
  <si>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</si>
  <si>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</si>
  <si>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</si>
  <si>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</si>
  <si>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</si>
  <si>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</si>
  <si>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</si>
  <si>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</si>
  <si>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</si>
  <si>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</si>
  <si>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</si>
  <si>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</si>
  <si>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000  0401  0000000  000  225</t>
  </si>
  <si>
    <t>000  0107  0000000  000  226</t>
  </si>
  <si>
    <t>000  0104  0000000  000  292</t>
  </si>
  <si>
    <t>000  0801  0000000  000  292</t>
  </si>
  <si>
    <t xml:space="preserve">                                                                                            на 01.01.2021 г.</t>
  </si>
  <si>
    <t>Глава администрации</t>
  </si>
  <si>
    <t>С.Ю.Бендин</t>
  </si>
  <si>
    <t>Е.Н.Полуказаков</t>
  </si>
</sst>
</file>

<file path=xl/styles.xml><?xml version="1.0" encoding="utf-8"?>
<styleSheet xmlns="http://schemas.openxmlformats.org/spreadsheetml/2006/main">
  <numFmts count="1">
    <numFmt numFmtId="164" formatCode="_*#,##0.00"/>
  </numFmts>
  <fonts count="11"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Tahoma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  <charset val="204"/>
    </font>
    <font>
      <sz val="7"/>
      <name val="Tahoma"/>
      <family val="2"/>
    </font>
    <font>
      <sz val="11"/>
      <name val="Times New Roman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4" fontId="1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left" wrapText="1"/>
    </xf>
    <xf numFmtId="0" fontId="7" fillId="0" borderId="0" xfId="0" applyFont="1" applyFill="1"/>
    <xf numFmtId="4" fontId="7" fillId="0" borderId="0" xfId="0" applyNumberFormat="1" applyFont="1" applyFill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" fontId="8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wrapText="1"/>
    </xf>
    <xf numFmtId="0" fontId="3" fillId="0" borderId="0" xfId="0" applyFont="1" applyFill="1"/>
    <xf numFmtId="0" fontId="5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164" fontId="1" fillId="0" borderId="2" xfId="0" applyNumberFormat="1" applyFont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center" wrapText="1"/>
    </xf>
    <xf numFmtId="4" fontId="3" fillId="0" borderId="0" xfId="0" applyNumberFormat="1" applyFont="1" applyFill="1"/>
    <xf numFmtId="2" fontId="7" fillId="0" borderId="0" xfId="0" applyNumberFormat="1" applyFont="1" applyFill="1"/>
    <xf numFmtId="4" fontId="8" fillId="0" borderId="2" xfId="0" applyNumberFormat="1" applyFont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4" fontId="1" fillId="0" borderId="2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9" fillId="0" borderId="0" xfId="0" applyFont="1" applyFill="1" applyAlignment="1">
      <alignment vertical="top" wrapText="1"/>
    </xf>
    <xf numFmtId="0" fontId="3" fillId="0" borderId="0" xfId="0" applyFont="1" applyFill="1" applyAlignment="1"/>
    <xf numFmtId="0" fontId="10" fillId="0" borderId="0" xfId="0" applyFont="1" applyAlignment="1">
      <alignment vertical="top" wrapText="1"/>
    </xf>
    <xf numFmtId="0" fontId="3" fillId="0" borderId="0" xfId="0" applyFont="1" applyAlignment="1"/>
    <xf numFmtId="0" fontId="9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95;&#1085;&#1080;&#1082;&#1080;%20&#1092;&#1080;&#1085;&#1072;&#1085;&#1089;&#1080;&#1088;&#1086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6">
          <cell r="D6">
            <v>-9348599.2200000007</v>
          </cell>
          <cell r="E6">
            <v>150999.99999999627</v>
          </cell>
          <cell r="F6">
            <v>-9317570.5500000007</v>
          </cell>
          <cell r="G6">
            <v>-2652864.7900000028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3"/>
  <sheetViews>
    <sheetView tabSelected="1" workbookViewId="0">
      <selection activeCell="J14" sqref="J14"/>
    </sheetView>
  </sheetViews>
  <sheetFormatPr defaultRowHeight="12.75"/>
  <cols>
    <col min="1" max="1" width="10.42578125" style="8" customWidth="1"/>
    <col min="2" max="2" width="28.28515625" style="8" customWidth="1"/>
    <col min="3" max="3" width="37.85546875" style="8" customWidth="1"/>
    <col min="4" max="4" width="14.7109375" style="8" customWidth="1"/>
    <col min="5" max="5" width="15.5703125" style="8" customWidth="1"/>
    <col min="6" max="6" width="14.5703125" style="8" customWidth="1"/>
    <col min="7" max="7" width="15.42578125" style="8" customWidth="1"/>
    <col min="8" max="8" width="14" style="8" customWidth="1"/>
    <col min="9" max="9" width="10.140625" style="8" bestFit="1" customWidth="1"/>
    <col min="10" max="10" width="12.7109375" style="8" customWidth="1"/>
    <col min="11" max="11" width="11.7109375" style="8" customWidth="1"/>
    <col min="12" max="12" width="11.7109375" style="8" bestFit="1" customWidth="1"/>
    <col min="13" max="16384" width="9.140625" style="8"/>
  </cols>
  <sheetData>
    <row r="1" spans="1:12">
      <c r="A1" s="53" t="s">
        <v>106</v>
      </c>
      <c r="B1" s="53"/>
      <c r="C1" s="53"/>
      <c r="D1" s="53"/>
      <c r="E1" s="53"/>
      <c r="F1" s="53"/>
      <c r="G1" s="53"/>
    </row>
    <row r="2" spans="1:12">
      <c r="A2" s="9"/>
      <c r="B2" s="10"/>
      <c r="C2" s="58" t="s">
        <v>174</v>
      </c>
      <c r="D2" s="58"/>
      <c r="E2" s="58"/>
    </row>
    <row r="3" spans="1:12">
      <c r="A3" s="54" t="s">
        <v>296</v>
      </c>
      <c r="B3" s="54"/>
      <c r="C3" s="54"/>
      <c r="D3" s="54"/>
      <c r="E3" s="55"/>
      <c r="F3" s="55"/>
      <c r="G3" s="55"/>
    </row>
    <row r="4" spans="1:12">
      <c r="A4" s="56" t="s">
        <v>384</v>
      </c>
      <c r="B4" s="56"/>
      <c r="C4" s="56"/>
      <c r="D4" s="56"/>
      <c r="E4" s="57"/>
      <c r="F4" s="57"/>
      <c r="G4" s="57"/>
    </row>
    <row r="5" spans="1:12" ht="58.5" customHeight="1">
      <c r="A5" s="11" t="s">
        <v>187</v>
      </c>
      <c r="B5" s="11" t="s">
        <v>182</v>
      </c>
      <c r="C5" s="12" t="s">
        <v>95</v>
      </c>
      <c r="D5" s="11" t="s">
        <v>183</v>
      </c>
      <c r="E5" s="11" t="s">
        <v>184</v>
      </c>
      <c r="F5" s="11" t="s">
        <v>186</v>
      </c>
      <c r="G5" s="11" t="s">
        <v>185</v>
      </c>
    </row>
    <row r="6" spans="1:12" s="18" customFormat="1" ht="15.75" customHeight="1">
      <c r="A6" s="13">
        <v>200</v>
      </c>
      <c r="B6" s="14" t="s">
        <v>151</v>
      </c>
      <c r="C6" s="14" t="s">
        <v>164</v>
      </c>
      <c r="D6" s="15">
        <f>D297+D302</f>
        <v>5113.7700000000004</v>
      </c>
      <c r="E6" s="7">
        <f>E7+E14+E19+E35+E47+E271+E276+E281+E285+E302+E307+E311+E316+E321+E44+E32+E297+E333</f>
        <v>31386812.989999998</v>
      </c>
      <c r="F6" s="7">
        <f>F297+F302</f>
        <v>5014.4399999999996</v>
      </c>
      <c r="G6" s="7">
        <f>G7+G14+G19+G35+G47+G271+G276+G285+G297+G311+G316+G333+G321+G302</f>
        <v>27689756.690000001</v>
      </c>
      <c r="H6" s="16"/>
      <c r="I6" s="16"/>
      <c r="J6" s="17"/>
      <c r="K6" s="16"/>
      <c r="L6" s="16"/>
    </row>
    <row r="7" spans="1:12" s="18" customFormat="1" ht="15.75" customHeight="1">
      <c r="A7" s="13">
        <v>200</v>
      </c>
      <c r="B7" s="14" t="s">
        <v>188</v>
      </c>
      <c r="C7" s="14" t="s">
        <v>189</v>
      </c>
      <c r="D7" s="15">
        <f>D8+D11</f>
        <v>0</v>
      </c>
      <c r="E7" s="7">
        <f>E8+E11</f>
        <v>1651000</v>
      </c>
      <c r="F7" s="7">
        <f>F8+F11</f>
        <v>0</v>
      </c>
      <c r="G7" s="7">
        <f>G8+G11</f>
        <v>1650066.68</v>
      </c>
      <c r="H7" s="16"/>
      <c r="I7" s="16"/>
      <c r="J7" s="16"/>
      <c r="K7" s="16"/>
      <c r="L7" s="16"/>
    </row>
    <row r="8" spans="1:12" s="18" customFormat="1" ht="15.75" customHeight="1">
      <c r="A8" s="19">
        <v>200</v>
      </c>
      <c r="B8" s="20" t="s">
        <v>157</v>
      </c>
      <c r="C8" s="20" t="s">
        <v>155</v>
      </c>
      <c r="D8" s="15">
        <f>D9+D10</f>
        <v>0</v>
      </c>
      <c r="E8" s="21">
        <f>E9+E10</f>
        <v>1651000</v>
      </c>
      <c r="F8" s="7">
        <f>F9+F10</f>
        <v>0</v>
      </c>
      <c r="G8" s="21">
        <f>G9+G10</f>
        <v>1650066.68</v>
      </c>
      <c r="H8" s="16"/>
      <c r="I8" s="16"/>
      <c r="J8" s="16"/>
      <c r="K8" s="16"/>
      <c r="L8" s="16"/>
    </row>
    <row r="9" spans="1:12" s="18" customFormat="1" ht="15.75" customHeight="1">
      <c r="A9" s="19">
        <v>200</v>
      </c>
      <c r="B9" s="22" t="s">
        <v>52</v>
      </c>
      <c r="C9" s="22" t="s">
        <v>24</v>
      </c>
      <c r="D9" s="15"/>
      <c r="E9" s="21">
        <f>1651000</f>
        <v>1651000</v>
      </c>
      <c r="F9" s="7"/>
      <c r="G9" s="21">
        <f>1364026.76+108113.5+2049.51+45157+100020.91+30699</f>
        <v>1650066.68</v>
      </c>
      <c r="H9" s="16"/>
      <c r="I9" s="16"/>
      <c r="J9" s="16"/>
      <c r="K9" s="16"/>
      <c r="L9" s="16"/>
    </row>
    <row r="10" spans="1:12" s="18" customFormat="1" ht="15.75" customHeight="1">
      <c r="A10" s="19">
        <v>200</v>
      </c>
      <c r="B10" s="22" t="s">
        <v>230</v>
      </c>
      <c r="C10" s="22" t="s">
        <v>229</v>
      </c>
      <c r="D10" s="15"/>
      <c r="E10" s="7"/>
      <c r="F10" s="7"/>
      <c r="G10" s="7"/>
      <c r="H10" s="16"/>
      <c r="I10" s="16"/>
      <c r="J10" s="16"/>
      <c r="K10" s="16"/>
      <c r="L10" s="16"/>
    </row>
    <row r="11" spans="1:12" s="18" customFormat="1" ht="15.75" customHeight="1">
      <c r="A11" s="19">
        <v>200</v>
      </c>
      <c r="B11" s="20" t="s">
        <v>31</v>
      </c>
      <c r="C11" s="20" t="s">
        <v>129</v>
      </c>
      <c r="D11" s="15">
        <f>D12+D13</f>
        <v>0</v>
      </c>
      <c r="E11" s="7">
        <f>E12+E13</f>
        <v>0</v>
      </c>
      <c r="F11" s="7">
        <f>F12+F13</f>
        <v>0</v>
      </c>
      <c r="G11" s="7">
        <f>G12+G13</f>
        <v>0</v>
      </c>
      <c r="H11" s="16"/>
      <c r="I11" s="16"/>
      <c r="J11" s="16"/>
      <c r="K11" s="16"/>
      <c r="L11" s="16"/>
    </row>
    <row r="12" spans="1:12" s="18" customFormat="1" ht="15.75" customHeight="1">
      <c r="A12" s="19">
        <v>200</v>
      </c>
      <c r="B12" s="22" t="s">
        <v>190</v>
      </c>
      <c r="C12" s="22" t="s">
        <v>24</v>
      </c>
      <c r="D12" s="15"/>
      <c r="E12" s="7"/>
      <c r="F12" s="7"/>
      <c r="G12" s="7"/>
      <c r="H12" s="16"/>
      <c r="I12" s="16"/>
      <c r="J12" s="16"/>
      <c r="K12" s="16"/>
      <c r="L12" s="16"/>
    </row>
    <row r="13" spans="1:12" s="18" customFormat="1" ht="15.75" customHeight="1">
      <c r="A13" s="19">
        <v>200</v>
      </c>
      <c r="B13" s="22" t="s">
        <v>228</v>
      </c>
      <c r="C13" s="22" t="s">
        <v>229</v>
      </c>
      <c r="D13" s="15"/>
      <c r="E13" s="7"/>
      <c r="F13" s="7"/>
      <c r="G13" s="7"/>
      <c r="H13" s="16"/>
      <c r="I13" s="16"/>
      <c r="J13" s="16"/>
      <c r="K13" s="16"/>
      <c r="L13" s="16"/>
    </row>
    <row r="14" spans="1:12" s="18" customFormat="1" ht="50.25" customHeight="1">
      <c r="A14" s="13">
        <v>200</v>
      </c>
      <c r="B14" s="14" t="s">
        <v>191</v>
      </c>
      <c r="C14" s="23" t="s">
        <v>193</v>
      </c>
      <c r="D14" s="15">
        <f>D15+D17</f>
        <v>0</v>
      </c>
      <c r="E14" s="7">
        <f>E15+E17</f>
        <v>502000</v>
      </c>
      <c r="F14" s="7">
        <f>F15+F17</f>
        <v>0</v>
      </c>
      <c r="G14" s="7">
        <f>G15+G17</f>
        <v>501573.69000000006</v>
      </c>
      <c r="H14" s="16"/>
      <c r="I14" s="16"/>
      <c r="J14" s="16"/>
      <c r="K14" s="16"/>
      <c r="L14" s="16"/>
    </row>
    <row r="15" spans="1:12" s="18" customFormat="1" ht="15.75" customHeight="1">
      <c r="A15" s="19">
        <v>200</v>
      </c>
      <c r="B15" s="20" t="s">
        <v>157</v>
      </c>
      <c r="C15" s="20" t="s">
        <v>155</v>
      </c>
      <c r="D15" s="15">
        <f>D16</f>
        <v>0</v>
      </c>
      <c r="E15" s="21">
        <f>E16</f>
        <v>502000</v>
      </c>
      <c r="F15" s="7">
        <f>F16</f>
        <v>0</v>
      </c>
      <c r="G15" s="21">
        <f>G16</f>
        <v>501573.69000000006</v>
      </c>
      <c r="H15" s="16"/>
      <c r="I15" s="16"/>
      <c r="J15" s="16"/>
      <c r="K15" s="16"/>
      <c r="L15" s="16"/>
    </row>
    <row r="16" spans="1:12" s="18" customFormat="1" ht="15.75" customHeight="1">
      <c r="A16" s="19">
        <v>200</v>
      </c>
      <c r="B16" s="22" t="s">
        <v>80</v>
      </c>
      <c r="C16" s="22" t="s">
        <v>24</v>
      </c>
      <c r="D16" s="15"/>
      <c r="E16" s="21">
        <f>502000</f>
        <v>502000</v>
      </c>
      <c r="F16" s="7"/>
      <c r="G16" s="21">
        <f>409033.4+39596.26+52944.03</f>
        <v>501573.69000000006</v>
      </c>
      <c r="H16" s="16"/>
      <c r="I16" s="16"/>
      <c r="J16" s="16"/>
      <c r="K16" s="16"/>
      <c r="L16" s="16"/>
    </row>
    <row r="17" spans="1:12" s="18" customFormat="1" ht="15.75" customHeight="1">
      <c r="A17" s="19">
        <v>200</v>
      </c>
      <c r="B17" s="20" t="s">
        <v>31</v>
      </c>
      <c r="C17" s="20" t="s">
        <v>129</v>
      </c>
      <c r="D17" s="15">
        <f>D18</f>
        <v>0</v>
      </c>
      <c r="E17" s="7">
        <f>E18</f>
        <v>0</v>
      </c>
      <c r="F17" s="7">
        <f>F18</f>
        <v>0</v>
      </c>
      <c r="G17" s="7">
        <f>G18</f>
        <v>0</v>
      </c>
      <c r="H17" s="16"/>
      <c r="I17" s="16"/>
      <c r="J17" s="16"/>
      <c r="K17" s="16"/>
      <c r="L17" s="16"/>
    </row>
    <row r="18" spans="1:12" s="18" customFormat="1" ht="15.75" customHeight="1">
      <c r="A18" s="19">
        <v>200</v>
      </c>
      <c r="B18" s="22" t="s">
        <v>192</v>
      </c>
      <c r="C18" s="22" t="s">
        <v>24</v>
      </c>
      <c r="D18" s="15"/>
      <c r="E18" s="7"/>
      <c r="F18" s="7"/>
      <c r="G18" s="7"/>
      <c r="H18" s="16"/>
      <c r="I18" s="16"/>
      <c r="J18" s="16"/>
      <c r="K18" s="16"/>
      <c r="L18" s="16"/>
    </row>
    <row r="19" spans="1:12" s="18" customFormat="1" ht="24.75" customHeight="1">
      <c r="A19" s="13">
        <v>200</v>
      </c>
      <c r="B19" s="23" t="s">
        <v>194</v>
      </c>
      <c r="C19" s="23" t="s">
        <v>195</v>
      </c>
      <c r="D19" s="15">
        <f>D20+D24+D27+D30</f>
        <v>0</v>
      </c>
      <c r="E19" s="7">
        <f>E20+E24+E27+E30</f>
        <v>3114290</v>
      </c>
      <c r="F19" s="7">
        <f>F20+F24+F27+F30</f>
        <v>0</v>
      </c>
      <c r="G19" s="7">
        <f>G20+G24+G27+G30</f>
        <v>3087664.96</v>
      </c>
      <c r="H19" s="16"/>
      <c r="I19" s="16"/>
      <c r="J19" s="16"/>
      <c r="K19" s="16"/>
      <c r="L19" s="16"/>
    </row>
    <row r="20" spans="1:12" s="18" customFormat="1" ht="37.5" hidden="1" customHeight="1">
      <c r="A20" s="19">
        <v>200</v>
      </c>
      <c r="B20" s="20" t="s">
        <v>176</v>
      </c>
      <c r="C20" s="20" t="s">
        <v>175</v>
      </c>
      <c r="D20" s="15">
        <f>D23</f>
        <v>0</v>
      </c>
      <c r="E20" s="7">
        <f>E23</f>
        <v>0</v>
      </c>
      <c r="F20" s="7">
        <f>F23</f>
        <v>0</v>
      </c>
      <c r="G20" s="7">
        <f>G23</f>
        <v>0</v>
      </c>
      <c r="H20" s="16"/>
      <c r="I20" s="16"/>
      <c r="J20" s="16"/>
      <c r="K20" s="16"/>
      <c r="L20" s="16"/>
    </row>
    <row r="21" spans="1:12" ht="17.25" hidden="1" customHeight="1">
      <c r="A21" s="13">
        <v>200</v>
      </c>
      <c r="B21" s="22" t="s">
        <v>177</v>
      </c>
      <c r="C21" s="22" t="s">
        <v>10</v>
      </c>
      <c r="D21" s="24"/>
      <c r="E21" s="5"/>
      <c r="F21" s="5"/>
      <c r="G21" s="5"/>
      <c r="H21" s="25"/>
      <c r="I21" s="25"/>
      <c r="J21" s="25"/>
      <c r="K21" s="25"/>
      <c r="L21" s="25"/>
    </row>
    <row r="22" spans="1:12" ht="24" hidden="1" customHeight="1">
      <c r="A22" s="13">
        <v>200</v>
      </c>
      <c r="B22" s="22" t="s">
        <v>178</v>
      </c>
      <c r="C22" s="22" t="s">
        <v>134</v>
      </c>
      <c r="D22" s="24"/>
      <c r="E22" s="5"/>
      <c r="F22" s="5"/>
      <c r="G22" s="5"/>
      <c r="H22" s="25"/>
      <c r="I22" s="25"/>
      <c r="J22" s="25"/>
      <c r="K22" s="25"/>
      <c r="L22" s="25"/>
    </row>
    <row r="23" spans="1:12" hidden="1">
      <c r="A23" s="19">
        <v>200</v>
      </c>
      <c r="B23" s="22" t="s">
        <v>179</v>
      </c>
      <c r="C23" s="22" t="s">
        <v>24</v>
      </c>
      <c r="D23" s="24"/>
      <c r="E23" s="5"/>
      <c r="F23" s="5"/>
      <c r="G23" s="5"/>
      <c r="H23" s="25"/>
      <c r="I23" s="25"/>
      <c r="J23" s="25"/>
      <c r="K23" s="25"/>
      <c r="L23" s="25"/>
    </row>
    <row r="24" spans="1:12" ht="60" customHeight="1">
      <c r="A24" s="19">
        <v>200</v>
      </c>
      <c r="B24" s="20" t="s">
        <v>103</v>
      </c>
      <c r="C24" s="20" t="s">
        <v>117</v>
      </c>
      <c r="D24" s="24">
        <f>D25+D26</f>
        <v>0</v>
      </c>
      <c r="E24" s="5">
        <f>E25+E26</f>
        <v>0</v>
      </c>
      <c r="F24" s="5">
        <f>F25+F26</f>
        <v>0</v>
      </c>
      <c r="G24" s="5">
        <f>G25+G26</f>
        <v>0</v>
      </c>
      <c r="H24" s="25"/>
      <c r="I24" s="25"/>
      <c r="J24" s="25"/>
      <c r="K24" s="25"/>
      <c r="L24" s="25"/>
    </row>
    <row r="25" spans="1:12" ht="15" customHeight="1">
      <c r="A25" s="19">
        <v>200</v>
      </c>
      <c r="B25" s="22" t="s">
        <v>16</v>
      </c>
      <c r="C25" s="22" t="s">
        <v>24</v>
      </c>
      <c r="D25" s="24"/>
      <c r="E25" s="5"/>
      <c r="F25" s="5"/>
      <c r="G25" s="5"/>
      <c r="H25" s="25"/>
      <c r="I25" s="25"/>
      <c r="J25" s="25"/>
      <c r="K25" s="25"/>
      <c r="L25" s="25"/>
    </row>
    <row r="26" spans="1:12" ht="15" customHeight="1">
      <c r="A26" s="19"/>
      <c r="B26" s="22" t="s">
        <v>231</v>
      </c>
      <c r="C26" s="22" t="s">
        <v>229</v>
      </c>
      <c r="D26" s="24"/>
      <c r="E26" s="5"/>
      <c r="F26" s="5"/>
      <c r="G26" s="5"/>
      <c r="H26" s="25"/>
      <c r="I26" s="25"/>
      <c r="J26" s="25"/>
      <c r="K26" s="25"/>
      <c r="L26" s="25"/>
    </row>
    <row r="27" spans="1:12" ht="58.5" customHeight="1">
      <c r="A27" s="19">
        <v>200</v>
      </c>
      <c r="B27" s="20" t="s">
        <v>29</v>
      </c>
      <c r="C27" s="20" t="s">
        <v>36</v>
      </c>
      <c r="D27" s="24">
        <f>D28+D29</f>
        <v>0</v>
      </c>
      <c r="E27" s="5">
        <f>E28+E29</f>
        <v>2961090</v>
      </c>
      <c r="F27" s="5">
        <f>F28+F29</f>
        <v>0</v>
      </c>
      <c r="G27" s="5">
        <f>G28+G29</f>
        <v>2934464.96</v>
      </c>
      <c r="H27" s="25"/>
      <c r="I27" s="25"/>
      <c r="J27" s="25"/>
      <c r="K27" s="25"/>
      <c r="L27" s="25"/>
    </row>
    <row r="28" spans="1:12">
      <c r="A28" s="19">
        <v>200</v>
      </c>
      <c r="B28" s="22" t="s">
        <v>91</v>
      </c>
      <c r="C28" s="22" t="s">
        <v>24</v>
      </c>
      <c r="D28" s="24"/>
      <c r="E28" s="5">
        <f>2219000+700000+42090</f>
        <v>2961090</v>
      </c>
      <c r="F28" s="5"/>
      <c r="G28" s="5">
        <f>2565611.63+1354.74+316.86+8400+1496.71+154813+29836.67+151025.95+21609.4</f>
        <v>2934464.96</v>
      </c>
      <c r="H28" s="25"/>
      <c r="I28" s="25"/>
      <c r="J28" s="25"/>
      <c r="K28" s="25"/>
      <c r="L28" s="25"/>
    </row>
    <row r="29" spans="1:12">
      <c r="A29" s="19">
        <v>200</v>
      </c>
      <c r="B29" s="22" t="s">
        <v>232</v>
      </c>
      <c r="C29" s="22" t="s">
        <v>229</v>
      </c>
      <c r="D29" s="24"/>
      <c r="E29" s="5"/>
      <c r="F29" s="5"/>
      <c r="G29" s="5"/>
      <c r="H29" s="25"/>
      <c r="I29" s="25"/>
      <c r="J29" s="25"/>
      <c r="K29" s="25"/>
      <c r="L29" s="25"/>
    </row>
    <row r="30" spans="1:12" ht="28.5" customHeight="1">
      <c r="A30" s="19">
        <v>200</v>
      </c>
      <c r="B30" s="20" t="s">
        <v>154</v>
      </c>
      <c r="C30" s="20" t="s">
        <v>68</v>
      </c>
      <c r="D30" s="24">
        <f>D31</f>
        <v>0</v>
      </c>
      <c r="E30" s="5">
        <f>E31</f>
        <v>153200</v>
      </c>
      <c r="F30" s="5">
        <f>F31</f>
        <v>0</v>
      </c>
      <c r="G30" s="5">
        <f>G31</f>
        <v>153200</v>
      </c>
      <c r="H30" s="25"/>
      <c r="I30" s="25"/>
      <c r="J30" s="25"/>
      <c r="K30" s="25"/>
      <c r="L30" s="25"/>
    </row>
    <row r="31" spans="1:12">
      <c r="A31" s="19">
        <v>200</v>
      </c>
      <c r="B31" s="22" t="s">
        <v>61</v>
      </c>
      <c r="C31" s="22" t="s">
        <v>24</v>
      </c>
      <c r="D31" s="24"/>
      <c r="E31" s="5">
        <f>153200</f>
        <v>153200</v>
      </c>
      <c r="F31" s="5"/>
      <c r="G31" s="5">
        <f>140133.97+13066.03</f>
        <v>153200</v>
      </c>
      <c r="H31" s="25"/>
      <c r="I31" s="25"/>
      <c r="J31" s="25"/>
      <c r="K31" s="25"/>
      <c r="L31" s="25"/>
    </row>
    <row r="32" spans="1:12" ht="34.5">
      <c r="A32" s="13">
        <v>200</v>
      </c>
      <c r="B32" s="23" t="s">
        <v>364</v>
      </c>
      <c r="C32" s="26" t="s">
        <v>366</v>
      </c>
      <c r="D32" s="15">
        <f>D33+D37+D40+D43</f>
        <v>0</v>
      </c>
      <c r="E32" s="7">
        <f>E33</f>
        <v>0</v>
      </c>
      <c r="F32" s="7">
        <f>F33+F37+F40+F43</f>
        <v>0</v>
      </c>
      <c r="G32" s="7">
        <f>G33</f>
        <v>0</v>
      </c>
      <c r="H32" s="25"/>
      <c r="I32" s="25"/>
      <c r="J32" s="25"/>
      <c r="K32" s="25"/>
      <c r="L32" s="25"/>
    </row>
    <row r="33" spans="1:12" ht="57">
      <c r="A33" s="19">
        <v>200</v>
      </c>
      <c r="B33" s="20" t="s">
        <v>29</v>
      </c>
      <c r="C33" s="27" t="s">
        <v>36</v>
      </c>
      <c r="D33" s="24">
        <f>D34+D35</f>
        <v>0</v>
      </c>
      <c r="E33" s="5">
        <f>E34</f>
        <v>0</v>
      </c>
      <c r="F33" s="5">
        <f>F34+F35</f>
        <v>0</v>
      </c>
      <c r="G33" s="5">
        <f>G34</f>
        <v>0</v>
      </c>
      <c r="H33" s="25"/>
      <c r="I33" s="25"/>
      <c r="J33" s="25"/>
      <c r="K33" s="25"/>
      <c r="L33" s="25"/>
    </row>
    <row r="34" spans="1:12">
      <c r="A34" s="19">
        <v>200</v>
      </c>
      <c r="B34" s="22" t="s">
        <v>365</v>
      </c>
      <c r="C34" s="28" t="s">
        <v>367</v>
      </c>
      <c r="D34" s="24"/>
      <c r="E34" s="5"/>
      <c r="F34" s="5"/>
      <c r="G34" s="5"/>
      <c r="H34" s="25"/>
      <c r="I34" s="25"/>
      <c r="J34" s="25"/>
      <c r="K34" s="25"/>
      <c r="L34" s="25"/>
    </row>
    <row r="35" spans="1:12" ht="63.75" customHeight="1">
      <c r="A35" s="13">
        <v>200</v>
      </c>
      <c r="B35" s="23" t="s">
        <v>196</v>
      </c>
      <c r="C35" s="23" t="s">
        <v>197</v>
      </c>
      <c r="D35" s="29">
        <f>D36+D38+D40+D42</f>
        <v>0</v>
      </c>
      <c r="E35" s="30">
        <f>E36+E38+E40+E42</f>
        <v>940110</v>
      </c>
      <c r="F35" s="30">
        <f>F36+F38+F40+F42</f>
        <v>0</v>
      </c>
      <c r="G35" s="30">
        <f>G36+G38+G40+G42</f>
        <v>900469.86999999988</v>
      </c>
      <c r="H35" s="25"/>
      <c r="I35" s="25"/>
      <c r="J35" s="25"/>
      <c r="K35" s="25"/>
      <c r="L35" s="25"/>
    </row>
    <row r="36" spans="1:12" ht="38.25" hidden="1" customHeight="1">
      <c r="A36" s="19">
        <v>200</v>
      </c>
      <c r="B36" s="20" t="s">
        <v>176</v>
      </c>
      <c r="C36" s="20" t="s">
        <v>175</v>
      </c>
      <c r="D36" s="24">
        <f>D37</f>
        <v>0</v>
      </c>
      <c r="E36" s="5">
        <f>E37</f>
        <v>0</v>
      </c>
      <c r="F36" s="5">
        <f>F37</f>
        <v>0</v>
      </c>
      <c r="G36" s="5">
        <f>G37</f>
        <v>0</v>
      </c>
      <c r="H36" s="25"/>
      <c r="I36" s="25"/>
      <c r="J36" s="25"/>
      <c r="K36" s="25"/>
      <c r="L36" s="25"/>
    </row>
    <row r="37" spans="1:12" ht="27" hidden="1" customHeight="1">
      <c r="A37" s="19">
        <v>200</v>
      </c>
      <c r="B37" s="22" t="s">
        <v>180</v>
      </c>
      <c r="C37" s="22" t="s">
        <v>14</v>
      </c>
      <c r="D37" s="24"/>
      <c r="E37" s="5"/>
      <c r="F37" s="5"/>
      <c r="G37" s="5"/>
      <c r="H37" s="25"/>
      <c r="I37" s="25"/>
      <c r="J37" s="25"/>
      <c r="K37" s="25"/>
      <c r="L37" s="25"/>
    </row>
    <row r="38" spans="1:12" ht="57">
      <c r="A38" s="19">
        <v>200</v>
      </c>
      <c r="B38" s="20" t="s">
        <v>103</v>
      </c>
      <c r="C38" s="20" t="s">
        <v>117</v>
      </c>
      <c r="D38" s="24">
        <f>D39</f>
        <v>0</v>
      </c>
      <c r="E38" s="5">
        <f>E39</f>
        <v>0</v>
      </c>
      <c r="F38" s="5">
        <f>F39</f>
        <v>0</v>
      </c>
      <c r="G38" s="5">
        <f>G39</f>
        <v>0</v>
      </c>
      <c r="H38" s="25"/>
      <c r="I38" s="25"/>
      <c r="J38" s="25"/>
      <c r="K38" s="25"/>
      <c r="L38" s="25"/>
    </row>
    <row r="39" spans="1:12" ht="16.5" customHeight="1">
      <c r="A39" s="19">
        <v>200</v>
      </c>
      <c r="B39" s="22" t="s">
        <v>27</v>
      </c>
      <c r="C39" s="22" t="s">
        <v>14</v>
      </c>
      <c r="D39" s="24"/>
      <c r="E39" s="5"/>
      <c r="F39" s="5"/>
      <c r="G39" s="5"/>
      <c r="H39" s="25"/>
      <c r="I39" s="25"/>
      <c r="J39" s="25"/>
      <c r="K39" s="25"/>
      <c r="L39" s="25"/>
    </row>
    <row r="40" spans="1:12" ht="57">
      <c r="A40" s="19">
        <v>200</v>
      </c>
      <c r="B40" s="20" t="s">
        <v>29</v>
      </c>
      <c r="C40" s="20" t="s">
        <v>36</v>
      </c>
      <c r="D40" s="24">
        <f>D41</f>
        <v>0</v>
      </c>
      <c r="E40" s="5">
        <f>E41</f>
        <v>893710</v>
      </c>
      <c r="F40" s="5">
        <f>F41</f>
        <v>0</v>
      </c>
      <c r="G40" s="5">
        <f>G41</f>
        <v>854069.86999999988</v>
      </c>
      <c r="H40" s="25"/>
      <c r="I40" s="25"/>
      <c r="J40" s="25"/>
      <c r="K40" s="25"/>
      <c r="L40" s="25"/>
    </row>
    <row r="41" spans="1:12">
      <c r="A41" s="19">
        <v>200</v>
      </c>
      <c r="B41" s="22" t="s">
        <v>101</v>
      </c>
      <c r="C41" s="22" t="s">
        <v>14</v>
      </c>
      <c r="D41" s="24"/>
      <c r="E41" s="5">
        <f>670000+211000+12710</f>
        <v>893710</v>
      </c>
      <c r="F41" s="5"/>
      <c r="G41" s="5">
        <f>697900.97+46819.44+102823.45+6526.01</f>
        <v>854069.86999999988</v>
      </c>
      <c r="H41" s="25"/>
      <c r="I41" s="25"/>
      <c r="J41" s="25"/>
      <c r="K41" s="25"/>
      <c r="L41" s="25"/>
    </row>
    <row r="42" spans="1:12" ht="23.25">
      <c r="A42" s="19">
        <v>200</v>
      </c>
      <c r="B42" s="20" t="s">
        <v>154</v>
      </c>
      <c r="C42" s="20" t="s">
        <v>68</v>
      </c>
      <c r="D42" s="24">
        <f>D43</f>
        <v>0</v>
      </c>
      <c r="E42" s="5">
        <f>E43</f>
        <v>46400</v>
      </c>
      <c r="F42" s="5">
        <f>F43</f>
        <v>0</v>
      </c>
      <c r="G42" s="5">
        <f>G43</f>
        <v>46400</v>
      </c>
      <c r="H42" s="25"/>
      <c r="I42" s="25"/>
      <c r="J42" s="25"/>
      <c r="K42" s="25"/>
      <c r="L42" s="25"/>
    </row>
    <row r="43" spans="1:12">
      <c r="A43" s="19">
        <v>200</v>
      </c>
      <c r="B43" s="22" t="s">
        <v>75</v>
      </c>
      <c r="C43" s="22" t="s">
        <v>14</v>
      </c>
      <c r="D43" s="24"/>
      <c r="E43" s="5">
        <v>46400</v>
      </c>
      <c r="F43" s="5"/>
      <c r="G43" s="5">
        <f>42668.19+3731.81</f>
        <v>46400</v>
      </c>
      <c r="H43" s="25"/>
      <c r="I43" s="25"/>
      <c r="J43" s="25"/>
      <c r="K43" s="25"/>
      <c r="L43" s="25"/>
    </row>
    <row r="44" spans="1:12" ht="45.75">
      <c r="A44" s="31"/>
      <c r="B44" s="23" t="s">
        <v>358</v>
      </c>
      <c r="C44" s="26" t="s">
        <v>359</v>
      </c>
      <c r="D44" s="32"/>
      <c r="E44" s="32">
        <f>E45</f>
        <v>0</v>
      </c>
      <c r="F44" s="33"/>
      <c r="G44" s="32" t="s">
        <v>119</v>
      </c>
      <c r="H44" s="25"/>
      <c r="I44" s="25"/>
      <c r="J44" s="25"/>
      <c r="K44" s="25"/>
      <c r="L44" s="25"/>
    </row>
    <row r="45" spans="1:12">
      <c r="A45" s="13"/>
      <c r="B45" s="14" t="s">
        <v>360</v>
      </c>
      <c r="C45" s="14" t="s">
        <v>155</v>
      </c>
      <c r="D45" s="34"/>
      <c r="E45" s="35">
        <f>E46</f>
        <v>0</v>
      </c>
      <c r="F45" s="34"/>
      <c r="G45" s="35">
        <f>G46</f>
        <v>0</v>
      </c>
      <c r="H45" s="25"/>
      <c r="I45" s="25"/>
      <c r="J45" s="25"/>
      <c r="K45" s="25"/>
      <c r="L45" s="25"/>
    </row>
    <row r="46" spans="1:12">
      <c r="A46" s="31"/>
      <c r="B46" s="22" t="s">
        <v>361</v>
      </c>
      <c r="C46" s="22" t="s">
        <v>107</v>
      </c>
      <c r="D46" s="36"/>
      <c r="E46" s="37"/>
      <c r="F46" s="36"/>
      <c r="G46" s="37"/>
      <c r="H46" s="25"/>
      <c r="I46" s="25"/>
      <c r="J46" s="25"/>
      <c r="K46" s="25"/>
      <c r="L46" s="25"/>
    </row>
    <row r="47" spans="1:12" ht="43.5" customHeight="1">
      <c r="A47" s="13">
        <v>200</v>
      </c>
      <c r="B47" s="23" t="s">
        <v>198</v>
      </c>
      <c r="C47" s="23" t="s">
        <v>199</v>
      </c>
      <c r="D47" s="29">
        <f>D48+D68+D91+D94+D114+D133+D151+D166+D171+D189+D204+D221+D236+D258</f>
        <v>0</v>
      </c>
      <c r="E47" s="30">
        <f>E68+E91+E94+E114+E133+E147+E151+E166+E171+E189+E204+E221+E236+E258+E267</f>
        <v>22104299.219999999</v>
      </c>
      <c r="F47" s="30">
        <f>F48+F68+F91+F94+F114+F133+F151+F166+F171+F189+F204+F221+F236+F258</f>
        <v>0</v>
      </c>
      <c r="G47" s="30">
        <f>G48+G68+G91+G94+G114+G133+G151+G166+G171+G189+G204+G221+G236+G258+G147+G267</f>
        <v>18582440.57</v>
      </c>
      <c r="H47" s="25"/>
      <c r="I47" s="25"/>
      <c r="J47" s="25"/>
      <c r="K47" s="25"/>
      <c r="L47" s="25"/>
    </row>
    <row r="48" spans="1:12" s="18" customFormat="1" ht="66" customHeight="1">
      <c r="A48" s="13">
        <v>200</v>
      </c>
      <c r="B48" s="14" t="s">
        <v>103</v>
      </c>
      <c r="C48" s="14" t="s">
        <v>117</v>
      </c>
      <c r="D48" s="15">
        <f>D50+D58+D59</f>
        <v>0</v>
      </c>
      <c r="E48" s="7">
        <f>E50+E58+E59</f>
        <v>0</v>
      </c>
      <c r="F48" s="7">
        <f>F50+F58+F59</f>
        <v>0</v>
      </c>
      <c r="G48" s="7">
        <f>G50+G58+G59</f>
        <v>0</v>
      </c>
      <c r="H48" s="16"/>
      <c r="I48" s="16"/>
      <c r="J48" s="16"/>
      <c r="K48" s="16"/>
      <c r="L48" s="16"/>
    </row>
    <row r="49" spans="1:12" ht="1.5" hidden="1" customHeight="1">
      <c r="A49" s="19">
        <v>200</v>
      </c>
      <c r="B49" s="22" t="s">
        <v>138</v>
      </c>
      <c r="C49" s="22" t="s">
        <v>10</v>
      </c>
      <c r="D49" s="24"/>
      <c r="E49" s="5"/>
      <c r="F49" s="5"/>
      <c r="G49" s="5"/>
      <c r="H49" s="25"/>
      <c r="I49" s="25"/>
      <c r="J49" s="25"/>
      <c r="K49" s="25"/>
      <c r="L49" s="25"/>
    </row>
    <row r="50" spans="1:12">
      <c r="A50" s="19">
        <v>200</v>
      </c>
      <c r="B50" s="22" t="s">
        <v>47</v>
      </c>
      <c r="C50" s="22" t="s">
        <v>35</v>
      </c>
      <c r="D50" s="24"/>
      <c r="E50" s="5">
        <f>E51+E52+E53+E54+E55+E56+E57</f>
        <v>0</v>
      </c>
      <c r="F50" s="5">
        <f>F51+F52+F53+F54+F55+F56+F57</f>
        <v>0</v>
      </c>
      <c r="G50" s="5">
        <f>G51+G52+G53+G54+G55+G56+G57</f>
        <v>0</v>
      </c>
      <c r="H50" s="25"/>
      <c r="I50" s="25"/>
      <c r="J50" s="25"/>
      <c r="K50" s="25"/>
      <c r="L50" s="25"/>
    </row>
    <row r="51" spans="1:12">
      <c r="A51" s="19">
        <v>200</v>
      </c>
      <c r="B51" s="22" t="s">
        <v>149</v>
      </c>
      <c r="C51" s="22" t="s">
        <v>98</v>
      </c>
      <c r="D51" s="24"/>
      <c r="E51" s="5"/>
      <c r="F51" s="5"/>
      <c r="G51" s="5"/>
      <c r="H51" s="25"/>
      <c r="I51" s="25"/>
      <c r="J51" s="25"/>
      <c r="K51" s="25"/>
      <c r="L51" s="25"/>
    </row>
    <row r="52" spans="1:12">
      <c r="A52" s="19">
        <v>200</v>
      </c>
      <c r="B52" s="22" t="s">
        <v>200</v>
      </c>
      <c r="C52" s="22" t="s">
        <v>144</v>
      </c>
      <c r="D52" s="24"/>
      <c r="E52" s="5"/>
      <c r="F52" s="5"/>
      <c r="G52" s="5"/>
      <c r="H52" s="25"/>
      <c r="I52" s="25"/>
      <c r="J52" s="25"/>
      <c r="K52" s="25"/>
      <c r="L52" s="25"/>
    </row>
    <row r="53" spans="1:12">
      <c r="A53" s="19">
        <v>200</v>
      </c>
      <c r="B53" s="22" t="s">
        <v>201</v>
      </c>
      <c r="C53" s="22" t="s">
        <v>107</v>
      </c>
      <c r="D53" s="24"/>
      <c r="E53" s="5"/>
      <c r="F53" s="5"/>
      <c r="G53" s="5"/>
      <c r="H53" s="25"/>
      <c r="I53" s="25"/>
      <c r="J53" s="25"/>
      <c r="K53" s="25"/>
      <c r="L53" s="25"/>
    </row>
    <row r="54" spans="1:12" ht="13.5" customHeight="1">
      <c r="A54" s="19">
        <v>200</v>
      </c>
      <c r="B54" s="22" t="s">
        <v>82</v>
      </c>
      <c r="C54" s="22" t="s">
        <v>114</v>
      </c>
      <c r="D54" s="24"/>
      <c r="E54" s="5"/>
      <c r="F54" s="5"/>
      <c r="G54" s="5"/>
      <c r="H54" s="25"/>
      <c r="I54" s="25"/>
      <c r="J54" s="25"/>
      <c r="K54" s="25"/>
      <c r="L54" s="25"/>
    </row>
    <row r="55" spans="1:12" ht="13.5" customHeight="1">
      <c r="A55" s="19">
        <v>200</v>
      </c>
      <c r="B55" s="22" t="s">
        <v>233</v>
      </c>
      <c r="C55" s="22" t="s">
        <v>234</v>
      </c>
      <c r="D55" s="24"/>
      <c r="E55" s="5"/>
      <c r="F55" s="5"/>
      <c r="G55" s="5"/>
      <c r="H55" s="25"/>
      <c r="I55" s="25"/>
      <c r="J55" s="25"/>
      <c r="K55" s="25"/>
      <c r="L55" s="25"/>
    </row>
    <row r="56" spans="1:12" ht="24" customHeight="1">
      <c r="A56" s="19">
        <v>200</v>
      </c>
      <c r="B56" s="22" t="s">
        <v>235</v>
      </c>
      <c r="C56" s="22" t="s">
        <v>236</v>
      </c>
      <c r="D56" s="24"/>
      <c r="E56" s="5"/>
      <c r="F56" s="5"/>
      <c r="G56" s="5"/>
      <c r="H56" s="25"/>
      <c r="I56" s="25"/>
      <c r="J56" s="25"/>
      <c r="K56" s="25"/>
      <c r="L56" s="25"/>
    </row>
    <row r="57" spans="1:12" ht="36" customHeight="1">
      <c r="A57" s="19">
        <v>200</v>
      </c>
      <c r="B57" s="22" t="s">
        <v>237</v>
      </c>
      <c r="C57" s="22" t="s">
        <v>238</v>
      </c>
      <c r="D57" s="24"/>
      <c r="E57" s="5"/>
      <c r="F57" s="5"/>
      <c r="G57" s="5"/>
      <c r="H57" s="25"/>
      <c r="I57" s="25"/>
      <c r="J57" s="25"/>
      <c r="K57" s="25"/>
      <c r="L57" s="25"/>
    </row>
    <row r="58" spans="1:12" ht="13.5" customHeight="1">
      <c r="A58" s="19">
        <v>200</v>
      </c>
      <c r="B58" s="22" t="s">
        <v>202</v>
      </c>
      <c r="C58" s="22" t="s">
        <v>158</v>
      </c>
      <c r="D58" s="24"/>
      <c r="E58" s="5"/>
      <c r="F58" s="5"/>
      <c r="G58" s="5"/>
      <c r="H58" s="25"/>
      <c r="I58" s="25"/>
      <c r="J58" s="25"/>
      <c r="K58" s="25"/>
      <c r="L58" s="25"/>
    </row>
    <row r="59" spans="1:12" ht="16.5" customHeight="1">
      <c r="A59" s="19">
        <v>200</v>
      </c>
      <c r="B59" s="22" t="s">
        <v>173</v>
      </c>
      <c r="C59" s="22" t="s">
        <v>132</v>
      </c>
      <c r="D59" s="24"/>
      <c r="E59" s="5">
        <f>E60+E61</f>
        <v>0</v>
      </c>
      <c r="F59" s="5">
        <f>F60+F61</f>
        <v>0</v>
      </c>
      <c r="G59" s="5">
        <f>G60+G61</f>
        <v>0</v>
      </c>
      <c r="H59" s="25"/>
      <c r="I59" s="25"/>
      <c r="J59" s="25"/>
      <c r="K59" s="25"/>
      <c r="L59" s="25"/>
    </row>
    <row r="60" spans="1:12" ht="15.75" customHeight="1">
      <c r="A60" s="19">
        <v>200</v>
      </c>
      <c r="B60" s="22" t="s">
        <v>126</v>
      </c>
      <c r="C60" s="22" t="s">
        <v>156</v>
      </c>
      <c r="D60" s="24"/>
      <c r="E60" s="5"/>
      <c r="F60" s="5"/>
      <c r="G60" s="5"/>
      <c r="H60" s="25"/>
      <c r="I60" s="25"/>
      <c r="J60" s="25"/>
      <c r="K60" s="25"/>
      <c r="L60" s="25"/>
    </row>
    <row r="61" spans="1:12" ht="23.25">
      <c r="A61" s="19">
        <v>200</v>
      </c>
      <c r="B61" s="22" t="s">
        <v>169</v>
      </c>
      <c r="C61" s="22" t="s">
        <v>115</v>
      </c>
      <c r="D61" s="24"/>
      <c r="E61" s="5">
        <f>E62+E63+E64+E65+E66+E67</f>
        <v>0</v>
      </c>
      <c r="F61" s="5">
        <f>F62+F63+F64+F65+F66+F67</f>
        <v>0</v>
      </c>
      <c r="G61" s="5">
        <f>G62+G63+G64+G65+G66+G67</f>
        <v>0</v>
      </c>
      <c r="H61" s="25"/>
      <c r="I61" s="25"/>
      <c r="J61" s="25"/>
      <c r="K61" s="25"/>
      <c r="L61" s="25"/>
    </row>
    <row r="62" spans="1:12">
      <c r="A62" s="19">
        <v>200</v>
      </c>
      <c r="B62" s="22" t="s">
        <v>245</v>
      </c>
      <c r="C62" s="22" t="s">
        <v>251</v>
      </c>
      <c r="D62" s="24"/>
      <c r="E62" s="5"/>
      <c r="F62" s="5"/>
      <c r="G62" s="5"/>
      <c r="H62" s="25"/>
      <c r="I62" s="25"/>
      <c r="J62" s="25"/>
      <c r="K62" s="25"/>
      <c r="L62" s="25"/>
    </row>
    <row r="63" spans="1:12" ht="23.25">
      <c r="A63" s="19">
        <v>200</v>
      </c>
      <c r="B63" s="22" t="s">
        <v>246</v>
      </c>
      <c r="C63" s="22" t="s">
        <v>252</v>
      </c>
      <c r="D63" s="24"/>
      <c r="E63" s="5"/>
      <c r="F63" s="5"/>
      <c r="G63" s="5"/>
      <c r="H63" s="25"/>
      <c r="I63" s="25"/>
      <c r="J63" s="25"/>
      <c r="K63" s="25"/>
      <c r="L63" s="25"/>
    </row>
    <row r="64" spans="1:12" ht="23.25">
      <c r="A64" s="19">
        <v>200</v>
      </c>
      <c r="B64" s="22" t="s">
        <v>247</v>
      </c>
      <c r="C64" s="22" t="s">
        <v>253</v>
      </c>
      <c r="D64" s="24"/>
      <c r="E64" s="5"/>
      <c r="F64" s="5"/>
      <c r="G64" s="5"/>
      <c r="H64" s="25"/>
      <c r="I64" s="25"/>
      <c r="J64" s="25"/>
      <c r="K64" s="25"/>
      <c r="L64" s="25"/>
    </row>
    <row r="65" spans="1:12" ht="15.75" customHeight="1">
      <c r="A65" s="19">
        <v>200</v>
      </c>
      <c r="B65" s="22" t="s">
        <v>248</v>
      </c>
      <c r="C65" s="22" t="s">
        <v>254</v>
      </c>
      <c r="D65" s="24"/>
      <c r="E65" s="5"/>
      <c r="F65" s="5"/>
      <c r="G65" s="5"/>
      <c r="H65" s="25"/>
      <c r="I65" s="25"/>
      <c r="J65" s="25"/>
      <c r="K65" s="25"/>
      <c r="L65" s="25"/>
    </row>
    <row r="66" spans="1:12" ht="23.25">
      <c r="A66" s="19">
        <v>200</v>
      </c>
      <c r="B66" s="22" t="s">
        <v>250</v>
      </c>
      <c r="C66" s="22" t="s">
        <v>255</v>
      </c>
      <c r="D66" s="24"/>
      <c r="E66" s="5"/>
      <c r="F66" s="5"/>
      <c r="G66" s="5"/>
      <c r="H66" s="25"/>
      <c r="I66" s="25"/>
      <c r="J66" s="25"/>
      <c r="K66" s="25"/>
      <c r="L66" s="25"/>
    </row>
    <row r="67" spans="1:12" ht="23.25">
      <c r="A67" s="19">
        <v>200</v>
      </c>
      <c r="B67" s="22" t="s">
        <v>249</v>
      </c>
      <c r="C67" s="22" t="s">
        <v>256</v>
      </c>
      <c r="D67" s="24"/>
      <c r="E67" s="5"/>
      <c r="F67" s="5"/>
      <c r="G67" s="5"/>
      <c r="H67" s="25"/>
      <c r="I67" s="25"/>
      <c r="J67" s="25"/>
      <c r="K67" s="25"/>
      <c r="L67" s="25"/>
    </row>
    <row r="68" spans="1:12" s="18" customFormat="1" ht="72" customHeight="1">
      <c r="A68" s="13">
        <v>200</v>
      </c>
      <c r="B68" s="14" t="s">
        <v>29</v>
      </c>
      <c r="C68" s="14" t="s">
        <v>36</v>
      </c>
      <c r="D68" s="15">
        <f>D70+D81</f>
        <v>0</v>
      </c>
      <c r="E68" s="7">
        <f>E70+E81+E80</f>
        <v>3199000</v>
      </c>
      <c r="F68" s="7"/>
      <c r="G68" s="38">
        <f>G70+G80+G81</f>
        <v>3181797.17</v>
      </c>
      <c r="H68" s="17"/>
      <c r="I68" s="17"/>
      <c r="J68" s="17"/>
      <c r="K68" s="16"/>
      <c r="L68" s="16"/>
    </row>
    <row r="69" spans="1:12" hidden="1">
      <c r="A69" s="19">
        <v>200</v>
      </c>
      <c r="B69" s="22" t="s">
        <v>60</v>
      </c>
      <c r="C69" s="22" t="s">
        <v>10</v>
      </c>
      <c r="D69" s="24"/>
      <c r="E69" s="5"/>
      <c r="F69" s="5"/>
      <c r="G69" s="1"/>
      <c r="H69" s="25"/>
      <c r="I69" s="25"/>
      <c r="J69" s="25"/>
      <c r="K69" s="25"/>
      <c r="L69" s="25"/>
    </row>
    <row r="70" spans="1:12">
      <c r="A70" s="19">
        <v>200</v>
      </c>
      <c r="B70" s="22" t="s">
        <v>147</v>
      </c>
      <c r="C70" s="22" t="s">
        <v>35</v>
      </c>
      <c r="D70" s="24">
        <f>D71+D72+D73+D74+D75+D76+D77+D78+D79</f>
        <v>0</v>
      </c>
      <c r="E70" s="5">
        <f>E71+E72+E73+E74+E75+E76+E77+E78+E79</f>
        <v>2058000</v>
      </c>
      <c r="F70" s="5">
        <f>F71+F72+F73+F74+F75+F76+F77+F78+F79</f>
        <v>0</v>
      </c>
      <c r="G70" s="1">
        <f>G71+G72+G73+G75+G76</f>
        <v>2050053.3399999999</v>
      </c>
      <c r="H70" s="25"/>
      <c r="I70" s="25"/>
      <c r="J70" s="25"/>
      <c r="K70" s="25"/>
      <c r="L70" s="25"/>
    </row>
    <row r="71" spans="1:12">
      <c r="A71" s="19">
        <v>200</v>
      </c>
      <c r="B71" s="22" t="s">
        <v>49</v>
      </c>
      <c r="C71" s="22" t="s">
        <v>98</v>
      </c>
      <c r="D71" s="24"/>
      <c r="E71" s="5">
        <f>121000</f>
        <v>121000</v>
      </c>
      <c r="F71" s="5"/>
      <c r="G71" s="1">
        <f>111601.51+8999.06</f>
        <v>120600.56999999999</v>
      </c>
      <c r="H71" s="25"/>
      <c r="I71" s="25"/>
      <c r="J71" s="25"/>
      <c r="K71" s="25"/>
      <c r="L71" s="25"/>
    </row>
    <row r="72" spans="1:12">
      <c r="A72" s="19">
        <v>200</v>
      </c>
      <c r="B72" s="22" t="s">
        <v>166</v>
      </c>
      <c r="C72" s="22" t="s">
        <v>72</v>
      </c>
      <c r="D72" s="24"/>
      <c r="E72" s="6">
        <v>3000</v>
      </c>
      <c r="F72" s="5"/>
      <c r="G72" s="1">
        <f>756</f>
        <v>756</v>
      </c>
      <c r="H72" s="25"/>
      <c r="I72" s="25"/>
      <c r="J72" s="25"/>
      <c r="K72" s="25"/>
      <c r="L72" s="25"/>
    </row>
    <row r="73" spans="1:12">
      <c r="A73" s="19">
        <v>200</v>
      </c>
      <c r="B73" s="22" t="s">
        <v>63</v>
      </c>
      <c r="C73" s="22" t="s">
        <v>144</v>
      </c>
      <c r="D73" s="24"/>
      <c r="E73" s="6">
        <f>460000</f>
        <v>460000</v>
      </c>
      <c r="F73" s="5"/>
      <c r="G73" s="1">
        <f>379359.94+50659.96+12845.73+15127.42</f>
        <v>457993.05</v>
      </c>
      <c r="H73" s="25"/>
      <c r="I73" s="25"/>
      <c r="J73" s="25"/>
      <c r="K73" s="25"/>
      <c r="L73" s="25"/>
    </row>
    <row r="74" spans="1:12" ht="23.25">
      <c r="A74" s="19">
        <v>200</v>
      </c>
      <c r="B74" s="22" t="s">
        <v>128</v>
      </c>
      <c r="C74" s="22" t="s">
        <v>88</v>
      </c>
      <c r="D74" s="24"/>
      <c r="E74" s="5"/>
      <c r="F74" s="5"/>
      <c r="G74" s="1"/>
      <c r="H74" s="25"/>
      <c r="I74" s="25"/>
      <c r="J74" s="25"/>
      <c r="K74" s="25"/>
      <c r="L74" s="25"/>
    </row>
    <row r="75" spans="1:12">
      <c r="A75" s="19">
        <v>200</v>
      </c>
      <c r="B75" s="22" t="s">
        <v>55</v>
      </c>
      <c r="C75" s="22" t="s">
        <v>107</v>
      </c>
      <c r="D75" s="24"/>
      <c r="E75" s="6">
        <f>769000</f>
        <v>769000</v>
      </c>
      <c r="F75" s="5"/>
      <c r="G75" s="1">
        <f>592167.32+7287+2988.87+7676.94+1010.78+145278+8979.88+1500</f>
        <v>766888.78999999992</v>
      </c>
      <c r="H75" s="25"/>
      <c r="I75" s="25"/>
      <c r="J75" s="25"/>
      <c r="K75" s="25"/>
      <c r="L75" s="25"/>
    </row>
    <row r="76" spans="1:12">
      <c r="A76" s="19">
        <v>200</v>
      </c>
      <c r="B76" s="22" t="s">
        <v>159</v>
      </c>
      <c r="C76" s="22" t="s">
        <v>114</v>
      </c>
      <c r="D76" s="24"/>
      <c r="E76" s="6">
        <f>705000</f>
        <v>705000</v>
      </c>
      <c r="F76" s="5"/>
      <c r="G76" s="1">
        <f>621813.99+28750+8682.5+4218.47+36131.5+4218.47</f>
        <v>703814.92999999993</v>
      </c>
      <c r="H76" s="25"/>
      <c r="I76" s="25"/>
      <c r="J76" s="25"/>
      <c r="K76" s="25"/>
      <c r="L76" s="25"/>
    </row>
    <row r="77" spans="1:12">
      <c r="A77" s="19">
        <v>200</v>
      </c>
      <c r="B77" s="22" t="s">
        <v>239</v>
      </c>
      <c r="C77" s="22" t="s">
        <v>234</v>
      </c>
      <c r="D77" s="24"/>
      <c r="E77" s="5"/>
      <c r="F77" s="5"/>
      <c r="G77" s="1" t="s">
        <v>379</v>
      </c>
      <c r="H77" s="25"/>
      <c r="I77" s="25"/>
      <c r="J77" s="25"/>
      <c r="K77" s="25"/>
      <c r="L77" s="25"/>
    </row>
    <row r="78" spans="1:12" ht="23.25">
      <c r="A78" s="19">
        <v>200</v>
      </c>
      <c r="B78" s="22" t="s">
        <v>240</v>
      </c>
      <c r="C78" s="22" t="s">
        <v>236</v>
      </c>
      <c r="D78" s="24"/>
      <c r="E78" s="5"/>
      <c r="F78" s="5"/>
      <c r="G78" s="1"/>
      <c r="H78" s="25"/>
      <c r="I78" s="25"/>
      <c r="J78" s="25"/>
      <c r="K78" s="25"/>
      <c r="L78" s="25"/>
    </row>
    <row r="79" spans="1:12" ht="34.5">
      <c r="A79" s="19">
        <v>200</v>
      </c>
      <c r="B79" s="22" t="s">
        <v>241</v>
      </c>
      <c r="C79" s="22" t="s">
        <v>238</v>
      </c>
      <c r="D79" s="24"/>
      <c r="E79" s="5"/>
      <c r="F79" s="5"/>
      <c r="G79" s="1"/>
      <c r="H79" s="25"/>
      <c r="I79" s="25"/>
      <c r="J79" s="25"/>
      <c r="K79" s="25"/>
      <c r="L79" s="25"/>
    </row>
    <row r="80" spans="1:12">
      <c r="A80" s="19">
        <v>200</v>
      </c>
      <c r="B80" s="22" t="s">
        <v>294</v>
      </c>
      <c r="C80" s="22" t="s">
        <v>158</v>
      </c>
      <c r="D80" s="24"/>
      <c r="E80" s="6">
        <f>2000+2000-4000</f>
        <v>0</v>
      </c>
      <c r="F80" s="5"/>
      <c r="G80" s="1">
        <f>1250+2200-3450</f>
        <v>0</v>
      </c>
      <c r="H80" s="25"/>
      <c r="I80" s="25"/>
      <c r="J80" s="25"/>
      <c r="K80" s="25"/>
      <c r="L80" s="25"/>
    </row>
    <row r="81" spans="1:12">
      <c r="A81" s="19">
        <v>200</v>
      </c>
      <c r="B81" s="22" t="s">
        <v>71</v>
      </c>
      <c r="C81" s="22" t="s">
        <v>132</v>
      </c>
      <c r="D81" s="24">
        <f>D82+D83</f>
        <v>0</v>
      </c>
      <c r="E81" s="5">
        <f>E82+E83</f>
        <v>1141000</v>
      </c>
      <c r="F81" s="5">
        <f>F82+F83</f>
        <v>0</v>
      </c>
      <c r="G81" s="1">
        <f>G82+G83</f>
        <v>1131743.83</v>
      </c>
      <c r="H81" s="25"/>
      <c r="I81" s="25"/>
      <c r="J81" s="25"/>
      <c r="K81" s="25"/>
      <c r="L81" s="25"/>
    </row>
    <row r="82" spans="1:12">
      <c r="A82" s="19">
        <v>200</v>
      </c>
      <c r="B82" s="22" t="s">
        <v>22</v>
      </c>
      <c r="C82" s="22" t="s">
        <v>156</v>
      </c>
      <c r="D82" s="24"/>
      <c r="E82" s="5">
        <f>75000+100000+650000+4000</f>
        <v>829000</v>
      </c>
      <c r="F82" s="5"/>
      <c r="G82" s="1">
        <f>828741.04</f>
        <v>828741.04</v>
      </c>
      <c r="H82" s="25"/>
      <c r="I82" s="25"/>
      <c r="J82" s="25"/>
      <c r="K82" s="25"/>
      <c r="L82" s="25"/>
    </row>
    <row r="83" spans="1:12" ht="23.25">
      <c r="A83" s="19">
        <v>200</v>
      </c>
      <c r="B83" s="22" t="s">
        <v>67</v>
      </c>
      <c r="C83" s="22" t="s">
        <v>115</v>
      </c>
      <c r="D83" s="24">
        <f>D84+D85+D86+D87+D88+D89+D90</f>
        <v>0</v>
      </c>
      <c r="E83" s="5">
        <f>E84+E85+E86+E87+E88+E89+E90</f>
        <v>312000</v>
      </c>
      <c r="F83" s="5">
        <f>F84+F85+F86+F87+F88+F89+F90</f>
        <v>0</v>
      </c>
      <c r="G83" s="1">
        <f>G84+G85+G86+G87+G88+G89+G90</f>
        <v>303002.79000000004</v>
      </c>
      <c r="H83" s="25"/>
      <c r="I83" s="25"/>
      <c r="J83" s="25"/>
      <c r="K83" s="25"/>
      <c r="L83" s="25"/>
    </row>
    <row r="84" spans="1:12">
      <c r="A84" s="19">
        <v>200</v>
      </c>
      <c r="B84" s="22" t="s">
        <v>257</v>
      </c>
      <c r="C84" s="22" t="s">
        <v>251</v>
      </c>
      <c r="D84" s="24"/>
      <c r="E84" s="5"/>
      <c r="F84" s="5"/>
      <c r="G84" s="1"/>
      <c r="H84" s="25"/>
      <c r="I84" s="25"/>
      <c r="J84" s="25"/>
      <c r="K84" s="25"/>
      <c r="L84" s="25"/>
    </row>
    <row r="85" spans="1:12" ht="23.25">
      <c r="A85" s="19">
        <v>200</v>
      </c>
      <c r="B85" s="22" t="s">
        <v>258</v>
      </c>
      <c r="C85" s="22" t="s">
        <v>252</v>
      </c>
      <c r="D85" s="24"/>
      <c r="E85" s="5">
        <f>110000</f>
        <v>110000</v>
      </c>
      <c r="F85" s="5"/>
      <c r="G85" s="1">
        <f>91482.04+17299.9</f>
        <v>108781.94</v>
      </c>
      <c r="H85" s="25"/>
      <c r="I85" s="25"/>
      <c r="J85" s="25"/>
      <c r="K85" s="25"/>
      <c r="L85" s="25"/>
    </row>
    <row r="86" spans="1:12" ht="23.25">
      <c r="A86" s="19">
        <v>200</v>
      </c>
      <c r="B86" s="22" t="s">
        <v>259</v>
      </c>
      <c r="C86" s="22" t="s">
        <v>253</v>
      </c>
      <c r="D86" s="24"/>
      <c r="E86" s="5"/>
      <c r="F86" s="5"/>
      <c r="G86" s="1"/>
      <c r="H86" s="25"/>
      <c r="I86" s="25"/>
      <c r="J86" s="25"/>
      <c r="K86" s="25"/>
      <c r="L86" s="25"/>
    </row>
    <row r="87" spans="1:12" ht="15.75" customHeight="1">
      <c r="A87" s="19">
        <v>200</v>
      </c>
      <c r="B87" s="22" t="s">
        <v>260</v>
      </c>
      <c r="C87" s="22" t="s">
        <v>254</v>
      </c>
      <c r="D87" s="24"/>
      <c r="E87" s="5"/>
      <c r="F87" s="5"/>
      <c r="G87" s="1"/>
      <c r="H87" s="25"/>
      <c r="I87" s="25"/>
      <c r="J87" s="25"/>
      <c r="K87" s="25"/>
      <c r="L87" s="25"/>
    </row>
    <row r="88" spans="1:12" ht="23.25">
      <c r="A88" s="19">
        <v>200</v>
      </c>
      <c r="B88" s="22" t="s">
        <v>261</v>
      </c>
      <c r="C88" s="22" t="s">
        <v>255</v>
      </c>
      <c r="D88" s="24"/>
      <c r="E88" s="6">
        <f>200000</f>
        <v>200000</v>
      </c>
      <c r="F88" s="5"/>
      <c r="G88" s="1">
        <f>150109.43+6232+10400.4+5430+148+2006.13+1.89+1312+2117+1122+13342</f>
        <v>192220.85</v>
      </c>
      <c r="H88" s="25"/>
      <c r="I88" s="25"/>
      <c r="J88" s="25"/>
      <c r="K88" s="25"/>
      <c r="L88" s="25"/>
    </row>
    <row r="89" spans="1:12" ht="23.25">
      <c r="A89" s="19">
        <v>200</v>
      </c>
      <c r="B89" s="22" t="s">
        <v>262</v>
      </c>
      <c r="C89" s="22" t="s">
        <v>256</v>
      </c>
      <c r="D89" s="24"/>
      <c r="E89" s="5"/>
      <c r="F89" s="5"/>
      <c r="G89" s="1"/>
      <c r="H89" s="25"/>
      <c r="I89" s="25"/>
      <c r="J89" s="25"/>
      <c r="K89" s="25"/>
      <c r="L89" s="25"/>
    </row>
    <row r="90" spans="1:12" ht="34.5">
      <c r="A90" s="19">
        <v>200</v>
      </c>
      <c r="B90" s="22" t="s">
        <v>288</v>
      </c>
      <c r="C90" s="22" t="s">
        <v>289</v>
      </c>
      <c r="D90" s="24"/>
      <c r="E90" s="5">
        <v>2000</v>
      </c>
      <c r="F90" s="5"/>
      <c r="G90" s="1">
        <v>2000</v>
      </c>
      <c r="H90" s="25"/>
      <c r="I90" s="25"/>
      <c r="J90" s="25"/>
      <c r="K90" s="25"/>
      <c r="L90" s="25"/>
    </row>
    <row r="91" spans="1:12" s="18" customFormat="1" ht="25.5" customHeight="1">
      <c r="A91" s="13">
        <v>200</v>
      </c>
      <c r="B91" s="14" t="s">
        <v>172</v>
      </c>
      <c r="C91" s="14" t="s">
        <v>87</v>
      </c>
      <c r="D91" s="15">
        <v>0</v>
      </c>
      <c r="E91" s="7">
        <f>E92</f>
        <v>98328</v>
      </c>
      <c r="F91" s="7">
        <v>0</v>
      </c>
      <c r="G91" s="7">
        <f>G92</f>
        <v>67200</v>
      </c>
      <c r="H91" s="16"/>
      <c r="I91" s="16"/>
      <c r="J91" s="16"/>
      <c r="K91" s="16"/>
      <c r="L91" s="16"/>
    </row>
    <row r="92" spans="1:12">
      <c r="A92" s="19">
        <v>200</v>
      </c>
      <c r="B92" s="22" t="s">
        <v>94</v>
      </c>
      <c r="C92" s="22" t="s">
        <v>10</v>
      </c>
      <c r="D92" s="24">
        <v>0</v>
      </c>
      <c r="E92" s="5">
        <f>E93</f>
        <v>98328</v>
      </c>
      <c r="F92" s="5">
        <v>0</v>
      </c>
      <c r="G92" s="5">
        <f>G93</f>
        <v>67200</v>
      </c>
      <c r="H92" s="25"/>
      <c r="I92" s="25"/>
      <c r="J92" s="25"/>
      <c r="K92" s="25"/>
      <c r="L92" s="25"/>
    </row>
    <row r="93" spans="1:12">
      <c r="A93" s="19">
        <v>200</v>
      </c>
      <c r="B93" s="22" t="s">
        <v>381</v>
      </c>
      <c r="C93" s="22" t="s">
        <v>114</v>
      </c>
      <c r="D93" s="24">
        <v>0</v>
      </c>
      <c r="E93" s="5">
        <v>98328</v>
      </c>
      <c r="F93" s="5">
        <v>0</v>
      </c>
      <c r="G93" s="5">
        <f>67200</f>
        <v>67200</v>
      </c>
      <c r="H93" s="25"/>
      <c r="I93" s="25"/>
      <c r="J93" s="25"/>
      <c r="K93" s="25"/>
      <c r="L93" s="25"/>
    </row>
    <row r="94" spans="1:12" s="18" customFormat="1" ht="25.5" customHeight="1">
      <c r="A94" s="13">
        <v>200</v>
      </c>
      <c r="B94" s="14" t="s">
        <v>31</v>
      </c>
      <c r="C94" s="14" t="s">
        <v>129</v>
      </c>
      <c r="D94" s="15">
        <f>D96+D103+D104</f>
        <v>0</v>
      </c>
      <c r="E94" s="7">
        <f>E96+E103+E104</f>
        <v>0</v>
      </c>
      <c r="F94" s="7">
        <f>F96+F103+F104</f>
        <v>0</v>
      </c>
      <c r="G94" s="7">
        <f>G96+G103+G104</f>
        <v>0</v>
      </c>
      <c r="H94" s="16"/>
      <c r="I94" s="16"/>
      <c r="J94" s="16"/>
      <c r="K94" s="16"/>
      <c r="L94" s="16"/>
    </row>
    <row r="95" spans="1:12" ht="15" hidden="1" customHeight="1">
      <c r="A95" s="19">
        <v>200</v>
      </c>
      <c r="B95" s="22" t="s">
        <v>54</v>
      </c>
      <c r="C95" s="22" t="s">
        <v>10</v>
      </c>
      <c r="D95" s="24"/>
      <c r="E95" s="5"/>
      <c r="F95" s="5"/>
      <c r="G95" s="5"/>
      <c r="H95" s="25"/>
      <c r="I95" s="25"/>
      <c r="J95" s="25"/>
      <c r="K95" s="25"/>
      <c r="L95" s="25"/>
    </row>
    <row r="96" spans="1:12" ht="15" customHeight="1">
      <c r="A96" s="19">
        <v>200</v>
      </c>
      <c r="B96" s="22" t="s">
        <v>203</v>
      </c>
      <c r="C96" s="22" t="s">
        <v>35</v>
      </c>
      <c r="D96" s="24">
        <f>D97+D98+D99+D100+D101+D102</f>
        <v>0</v>
      </c>
      <c r="E96" s="5">
        <f>E97+E98+E99+E100+E101+E102</f>
        <v>0</v>
      </c>
      <c r="F96" s="5">
        <f>F97+F98+F99+F100+F101+F102</f>
        <v>0</v>
      </c>
      <c r="G96" s="5">
        <f>G97+G98+G99+G100+G101+G102</f>
        <v>0</v>
      </c>
      <c r="H96" s="25"/>
      <c r="I96" s="25"/>
      <c r="J96" s="25"/>
      <c r="K96" s="25"/>
      <c r="L96" s="25"/>
    </row>
    <row r="97" spans="1:12" ht="13.5" customHeight="1">
      <c r="A97" s="19">
        <v>200</v>
      </c>
      <c r="B97" s="22" t="s">
        <v>204</v>
      </c>
      <c r="C97" s="22" t="s">
        <v>98</v>
      </c>
      <c r="D97" s="24"/>
      <c r="E97" s="5"/>
      <c r="F97" s="5"/>
      <c r="G97" s="5"/>
      <c r="H97" s="25"/>
      <c r="I97" s="25"/>
      <c r="J97" s="25"/>
      <c r="K97" s="25"/>
      <c r="L97" s="25"/>
    </row>
    <row r="98" spans="1:12" ht="16.5" customHeight="1">
      <c r="A98" s="19">
        <v>200</v>
      </c>
      <c r="B98" s="22" t="s">
        <v>205</v>
      </c>
      <c r="C98" s="22" t="s">
        <v>72</v>
      </c>
      <c r="D98" s="24"/>
      <c r="E98" s="5"/>
      <c r="F98" s="5"/>
      <c r="G98" s="5"/>
      <c r="H98" s="25"/>
      <c r="I98" s="25"/>
      <c r="J98" s="25"/>
      <c r="K98" s="25"/>
      <c r="L98" s="25"/>
    </row>
    <row r="99" spans="1:12" ht="15" customHeight="1">
      <c r="A99" s="19">
        <v>200</v>
      </c>
      <c r="B99" s="22" t="s">
        <v>206</v>
      </c>
      <c r="C99" s="22" t="s">
        <v>144</v>
      </c>
      <c r="D99" s="24"/>
      <c r="E99" s="5"/>
      <c r="F99" s="5"/>
      <c r="G99" s="5"/>
      <c r="H99" s="25"/>
      <c r="I99" s="25"/>
      <c r="J99" s="25"/>
      <c r="K99" s="25"/>
      <c r="L99" s="25"/>
    </row>
    <row r="100" spans="1:12" ht="15" customHeight="1">
      <c r="A100" s="19">
        <v>200</v>
      </c>
      <c r="B100" s="22" t="s">
        <v>207</v>
      </c>
      <c r="C100" s="22" t="s">
        <v>88</v>
      </c>
      <c r="D100" s="24"/>
      <c r="E100" s="5"/>
      <c r="F100" s="5"/>
      <c r="G100" s="5"/>
      <c r="H100" s="25"/>
      <c r="I100" s="25"/>
      <c r="J100" s="25"/>
      <c r="K100" s="25"/>
      <c r="L100" s="25"/>
    </row>
    <row r="101" spans="1:12" ht="15.75" customHeight="1">
      <c r="A101" s="19">
        <v>200</v>
      </c>
      <c r="B101" s="22" t="s">
        <v>208</v>
      </c>
      <c r="C101" s="22" t="s">
        <v>107</v>
      </c>
      <c r="D101" s="24"/>
      <c r="E101" s="6"/>
      <c r="F101" s="5"/>
      <c r="G101" s="5"/>
      <c r="H101" s="25"/>
      <c r="I101" s="25"/>
      <c r="J101" s="25"/>
      <c r="K101" s="25"/>
      <c r="L101" s="25"/>
    </row>
    <row r="102" spans="1:12" ht="14.25" customHeight="1">
      <c r="A102" s="19">
        <v>200</v>
      </c>
      <c r="B102" s="22" t="s">
        <v>209</v>
      </c>
      <c r="C102" s="22" t="s">
        <v>114</v>
      </c>
      <c r="D102" s="24"/>
      <c r="E102" s="6"/>
      <c r="F102" s="5"/>
      <c r="G102" s="5"/>
      <c r="H102" s="25"/>
      <c r="I102" s="25"/>
      <c r="J102" s="25"/>
      <c r="K102" s="25"/>
      <c r="L102" s="25"/>
    </row>
    <row r="103" spans="1:12" ht="15" customHeight="1">
      <c r="A103" s="19">
        <v>200</v>
      </c>
      <c r="B103" s="22" t="s">
        <v>15</v>
      </c>
      <c r="C103" s="22" t="s">
        <v>158</v>
      </c>
      <c r="D103" s="24"/>
      <c r="E103" s="5"/>
      <c r="F103" s="5"/>
      <c r="G103" s="5"/>
      <c r="H103" s="25"/>
      <c r="I103" s="25"/>
      <c r="J103" s="25"/>
      <c r="K103" s="25"/>
      <c r="L103" s="25"/>
    </row>
    <row r="104" spans="1:12" ht="15" customHeight="1">
      <c r="A104" s="19">
        <v>200</v>
      </c>
      <c r="B104" s="22" t="s">
        <v>210</v>
      </c>
      <c r="C104" s="22" t="s">
        <v>132</v>
      </c>
      <c r="D104" s="24">
        <f>D105+D106</f>
        <v>0</v>
      </c>
      <c r="E104" s="5">
        <f>E105+E106</f>
        <v>0</v>
      </c>
      <c r="F104" s="5">
        <f>F105+F106</f>
        <v>0</v>
      </c>
      <c r="G104" s="5">
        <f>G105+G106</f>
        <v>0</v>
      </c>
      <c r="H104" s="25"/>
      <c r="I104" s="25"/>
      <c r="J104" s="25"/>
      <c r="K104" s="25"/>
      <c r="L104" s="25"/>
    </row>
    <row r="105" spans="1:12" ht="15" customHeight="1">
      <c r="A105" s="19">
        <v>200</v>
      </c>
      <c r="B105" s="22" t="s">
        <v>211</v>
      </c>
      <c r="C105" s="22" t="s">
        <v>156</v>
      </c>
      <c r="D105" s="24"/>
      <c r="E105" s="5"/>
      <c r="F105" s="5"/>
      <c r="G105" s="5"/>
      <c r="H105" s="25"/>
      <c r="I105" s="25"/>
      <c r="J105" s="25"/>
      <c r="K105" s="25"/>
      <c r="L105" s="25"/>
    </row>
    <row r="106" spans="1:12" ht="26.25" customHeight="1">
      <c r="A106" s="19">
        <v>200</v>
      </c>
      <c r="B106" s="22" t="s">
        <v>212</v>
      </c>
      <c r="C106" s="22" t="s">
        <v>115</v>
      </c>
      <c r="D106" s="24">
        <f>D107+D108+D109+D110+D111+D112+D113</f>
        <v>0</v>
      </c>
      <c r="E106" s="5">
        <f>E107+E108+E109+E110+E111+E112+E113</f>
        <v>0</v>
      </c>
      <c r="F106" s="5">
        <f>F107+F108+F109+F110+F111+F112+F113</f>
        <v>0</v>
      </c>
      <c r="G106" s="5">
        <f>G107+G108+G109+G110+G111+G112+G113</f>
        <v>0</v>
      </c>
      <c r="H106" s="25"/>
      <c r="I106" s="25"/>
      <c r="J106" s="25"/>
      <c r="K106" s="25"/>
      <c r="L106" s="25"/>
    </row>
    <row r="107" spans="1:12" ht="15" customHeight="1">
      <c r="A107" s="19">
        <v>200</v>
      </c>
      <c r="B107" s="22" t="s">
        <v>263</v>
      </c>
      <c r="C107" s="22" t="s">
        <v>251</v>
      </c>
      <c r="D107" s="24"/>
      <c r="E107" s="5"/>
      <c r="F107" s="5"/>
      <c r="G107" s="5"/>
      <c r="H107" s="25"/>
      <c r="I107" s="25"/>
      <c r="J107" s="25"/>
      <c r="K107" s="25"/>
      <c r="L107" s="25"/>
    </row>
    <row r="108" spans="1:12" ht="23.25" customHeight="1">
      <c r="A108" s="19">
        <v>200</v>
      </c>
      <c r="B108" s="22" t="s">
        <v>264</v>
      </c>
      <c r="C108" s="22" t="s">
        <v>252</v>
      </c>
      <c r="D108" s="24"/>
      <c r="E108" s="5"/>
      <c r="F108" s="5"/>
      <c r="G108" s="5"/>
      <c r="H108" s="25"/>
      <c r="I108" s="25"/>
      <c r="J108" s="25"/>
      <c r="K108" s="25"/>
      <c r="L108" s="25"/>
    </row>
    <row r="109" spans="1:12" ht="23.25" customHeight="1">
      <c r="A109" s="19">
        <v>200</v>
      </c>
      <c r="B109" s="22" t="s">
        <v>265</v>
      </c>
      <c r="C109" s="22" t="s">
        <v>253</v>
      </c>
      <c r="D109" s="24"/>
      <c r="E109" s="5"/>
      <c r="F109" s="5"/>
      <c r="G109" s="5"/>
      <c r="H109" s="25"/>
      <c r="I109" s="25"/>
      <c r="J109" s="25"/>
      <c r="K109" s="25"/>
      <c r="L109" s="25"/>
    </row>
    <row r="110" spans="1:12" ht="15" customHeight="1">
      <c r="A110" s="19">
        <v>200</v>
      </c>
      <c r="B110" s="22" t="s">
        <v>266</v>
      </c>
      <c r="C110" s="22" t="s">
        <v>254</v>
      </c>
      <c r="D110" s="24"/>
      <c r="E110" s="5"/>
      <c r="F110" s="5"/>
      <c r="G110" s="5"/>
      <c r="H110" s="25"/>
      <c r="I110" s="25"/>
      <c r="J110" s="25"/>
      <c r="K110" s="25"/>
      <c r="L110" s="25"/>
    </row>
    <row r="111" spans="1:12" ht="23.25" customHeight="1">
      <c r="A111" s="19">
        <v>200</v>
      </c>
      <c r="B111" s="22" t="s">
        <v>267</v>
      </c>
      <c r="C111" s="22" t="s">
        <v>255</v>
      </c>
      <c r="D111" s="24"/>
      <c r="E111" s="5"/>
      <c r="F111" s="5"/>
      <c r="G111" s="5"/>
      <c r="H111" s="25"/>
      <c r="I111" s="25"/>
      <c r="J111" s="25"/>
      <c r="K111" s="25"/>
      <c r="L111" s="25"/>
    </row>
    <row r="112" spans="1:12" ht="26.25" customHeight="1">
      <c r="A112" s="19">
        <v>200</v>
      </c>
      <c r="B112" s="22" t="s">
        <v>268</v>
      </c>
      <c r="C112" s="22" t="s">
        <v>256</v>
      </c>
      <c r="D112" s="24"/>
      <c r="E112" s="5"/>
      <c r="F112" s="5"/>
      <c r="G112" s="5"/>
      <c r="H112" s="25"/>
      <c r="I112" s="25"/>
      <c r="J112" s="25"/>
      <c r="K112" s="25"/>
      <c r="L112" s="25"/>
    </row>
    <row r="113" spans="1:12" ht="39.75" customHeight="1">
      <c r="A113" s="19">
        <v>200</v>
      </c>
      <c r="B113" s="22" t="s">
        <v>314</v>
      </c>
      <c r="C113" s="22" t="s">
        <v>289</v>
      </c>
      <c r="D113" s="24"/>
      <c r="E113" s="5"/>
      <c r="F113" s="5"/>
      <c r="G113" s="5"/>
      <c r="H113" s="25"/>
      <c r="I113" s="25"/>
      <c r="J113" s="25"/>
      <c r="K113" s="25"/>
      <c r="L113" s="25"/>
    </row>
    <row r="114" spans="1:12" s="18" customFormat="1" ht="26.25" customHeight="1">
      <c r="A114" s="13">
        <v>200</v>
      </c>
      <c r="B114" s="14" t="s">
        <v>154</v>
      </c>
      <c r="C114" s="14" t="s">
        <v>68</v>
      </c>
      <c r="D114" s="15">
        <f>D116+D123</f>
        <v>0</v>
      </c>
      <c r="E114" s="7">
        <f>E116+E123</f>
        <v>20500</v>
      </c>
      <c r="F114" s="7">
        <f>F116+F123</f>
        <v>0</v>
      </c>
      <c r="G114" s="38">
        <f>G116+G123</f>
        <v>20500</v>
      </c>
      <c r="H114" s="16"/>
      <c r="I114" s="16"/>
      <c r="J114" s="16"/>
      <c r="K114" s="16"/>
      <c r="L114" s="16"/>
    </row>
    <row r="115" spans="1:12" ht="16.5" hidden="1" customHeight="1">
      <c r="A115" s="19">
        <v>200</v>
      </c>
      <c r="B115" s="22" t="s">
        <v>89</v>
      </c>
      <c r="C115" s="22" t="s">
        <v>10</v>
      </c>
      <c r="D115" s="24"/>
      <c r="E115" s="5"/>
      <c r="F115" s="5"/>
      <c r="G115" s="1"/>
      <c r="H115" s="25"/>
      <c r="I115" s="25"/>
      <c r="J115" s="25"/>
      <c r="K115" s="25"/>
      <c r="L115" s="25"/>
    </row>
    <row r="116" spans="1:12" ht="16.5" customHeight="1">
      <c r="A116" s="19">
        <v>200</v>
      </c>
      <c r="B116" s="22" t="s">
        <v>3</v>
      </c>
      <c r="C116" s="22" t="s">
        <v>35</v>
      </c>
      <c r="D116" s="24">
        <f>D117+D118+D119+D120+D121+D122</f>
        <v>0</v>
      </c>
      <c r="E116" s="5">
        <f>E117+E118+E119+E120+E121+E122</f>
        <v>4000</v>
      </c>
      <c r="F116" s="5">
        <f>F117+F118+F119+F120+F121+F122</f>
        <v>0</v>
      </c>
      <c r="G116" s="1">
        <f>G117+G118+G119+G120+G121+G122</f>
        <v>4000</v>
      </c>
      <c r="H116" s="25"/>
      <c r="I116" s="25"/>
      <c r="J116" s="25"/>
      <c r="K116" s="25"/>
      <c r="L116" s="25"/>
    </row>
    <row r="117" spans="1:12">
      <c r="A117" s="19">
        <v>200</v>
      </c>
      <c r="B117" s="22" t="s">
        <v>99</v>
      </c>
      <c r="C117" s="22" t="s">
        <v>98</v>
      </c>
      <c r="D117" s="24"/>
      <c r="E117" s="5">
        <f>4000</f>
        <v>4000</v>
      </c>
      <c r="F117" s="5"/>
      <c r="G117" s="1">
        <f>3107.21+892.79</f>
        <v>4000</v>
      </c>
      <c r="H117" s="25"/>
      <c r="I117" s="25"/>
      <c r="J117" s="25"/>
      <c r="K117" s="25"/>
      <c r="L117" s="25"/>
    </row>
    <row r="118" spans="1:12">
      <c r="A118" s="19">
        <v>200</v>
      </c>
      <c r="B118" s="22" t="s">
        <v>18</v>
      </c>
      <c r="C118" s="22" t="s">
        <v>72</v>
      </c>
      <c r="D118" s="24"/>
      <c r="E118" s="5"/>
      <c r="F118" s="5"/>
      <c r="G118" s="1"/>
      <c r="H118" s="25"/>
      <c r="I118" s="25"/>
      <c r="J118" s="25"/>
      <c r="K118" s="25"/>
      <c r="L118" s="25"/>
    </row>
    <row r="119" spans="1:12">
      <c r="A119" s="19">
        <v>200</v>
      </c>
      <c r="B119" s="22" t="s">
        <v>109</v>
      </c>
      <c r="C119" s="22" t="s">
        <v>144</v>
      </c>
      <c r="D119" s="24"/>
      <c r="E119" s="5"/>
      <c r="F119" s="5"/>
      <c r="G119" s="1"/>
      <c r="H119" s="25"/>
      <c r="I119" s="25"/>
      <c r="J119" s="25"/>
      <c r="K119" s="25"/>
      <c r="L119" s="25"/>
    </row>
    <row r="120" spans="1:12" ht="23.25">
      <c r="A120" s="19">
        <v>200</v>
      </c>
      <c r="B120" s="22" t="s">
        <v>9</v>
      </c>
      <c r="C120" s="22" t="s">
        <v>88</v>
      </c>
      <c r="D120" s="24"/>
      <c r="E120" s="5"/>
      <c r="F120" s="5"/>
      <c r="G120" s="1"/>
      <c r="H120" s="25"/>
      <c r="I120" s="25"/>
      <c r="J120" s="25"/>
      <c r="K120" s="25"/>
      <c r="L120" s="25"/>
    </row>
    <row r="121" spans="1:12">
      <c r="A121" s="19">
        <v>200</v>
      </c>
      <c r="B121" s="22" t="s">
        <v>86</v>
      </c>
      <c r="C121" s="22" t="s">
        <v>107</v>
      </c>
      <c r="D121" s="24"/>
      <c r="E121" s="5"/>
      <c r="F121" s="5"/>
      <c r="G121" s="1"/>
      <c r="H121" s="25"/>
      <c r="I121" s="25"/>
      <c r="J121" s="25"/>
      <c r="K121" s="25"/>
      <c r="L121" s="25"/>
    </row>
    <row r="122" spans="1:12">
      <c r="A122" s="19">
        <v>200</v>
      </c>
      <c r="B122" s="22" t="s">
        <v>38</v>
      </c>
      <c r="C122" s="22" t="s">
        <v>114</v>
      </c>
      <c r="D122" s="24"/>
      <c r="E122" s="5"/>
      <c r="F122" s="5"/>
      <c r="G122" s="1"/>
      <c r="H122" s="25"/>
      <c r="I122" s="25"/>
      <c r="J122" s="25"/>
      <c r="K122" s="25"/>
      <c r="L122" s="25"/>
    </row>
    <row r="123" spans="1:12">
      <c r="A123" s="19">
        <v>200</v>
      </c>
      <c r="B123" s="22" t="s">
        <v>127</v>
      </c>
      <c r="C123" s="22" t="s">
        <v>132</v>
      </c>
      <c r="D123" s="24">
        <f>D124+D125</f>
        <v>0</v>
      </c>
      <c r="E123" s="5">
        <f>E124+E125</f>
        <v>16500</v>
      </c>
      <c r="F123" s="5">
        <f>F124+F125</f>
        <v>0</v>
      </c>
      <c r="G123" s="1">
        <f>G124+G125</f>
        <v>16500</v>
      </c>
      <c r="H123" s="25"/>
      <c r="I123" s="25"/>
      <c r="J123" s="25"/>
      <c r="K123" s="25"/>
      <c r="L123" s="25"/>
    </row>
    <row r="124" spans="1:12">
      <c r="A124" s="19">
        <v>200</v>
      </c>
      <c r="B124" s="22" t="s">
        <v>170</v>
      </c>
      <c r="C124" s="22" t="s">
        <v>156</v>
      </c>
      <c r="D124" s="24"/>
      <c r="E124" s="5"/>
      <c r="F124" s="5"/>
      <c r="G124" s="1"/>
      <c r="H124" s="25"/>
      <c r="I124" s="25"/>
      <c r="J124" s="25"/>
      <c r="K124" s="25"/>
      <c r="L124" s="25"/>
    </row>
    <row r="125" spans="1:12" ht="23.25">
      <c r="A125" s="19">
        <v>200</v>
      </c>
      <c r="B125" s="22" t="s">
        <v>121</v>
      </c>
      <c r="C125" s="22" t="s">
        <v>115</v>
      </c>
      <c r="D125" s="24">
        <f>D126+D127+D128+D129+D130+D131+D132</f>
        <v>0</v>
      </c>
      <c r="E125" s="5">
        <f>E126+E127+E128+E129+E130+E131+E132</f>
        <v>16500</v>
      </c>
      <c r="F125" s="5">
        <f>F126+F127+F128+F129+F130+F131+F132</f>
        <v>0</v>
      </c>
      <c r="G125" s="1">
        <f>G126+G127+G128+G129+G130+G131+G132</f>
        <v>16500</v>
      </c>
      <c r="H125" s="25"/>
      <c r="I125" s="25"/>
      <c r="J125" s="25"/>
      <c r="K125" s="25"/>
      <c r="L125" s="25"/>
    </row>
    <row r="126" spans="1:12">
      <c r="A126" s="19">
        <v>200</v>
      </c>
      <c r="B126" s="22" t="s">
        <v>269</v>
      </c>
      <c r="C126" s="22" t="s">
        <v>251</v>
      </c>
      <c r="D126" s="24"/>
      <c r="E126" s="5"/>
      <c r="F126" s="5"/>
      <c r="G126" s="1"/>
      <c r="H126" s="25"/>
      <c r="I126" s="25"/>
      <c r="J126" s="25"/>
      <c r="K126" s="25"/>
      <c r="L126" s="25"/>
    </row>
    <row r="127" spans="1:12" ht="23.25">
      <c r="A127" s="19">
        <v>200</v>
      </c>
      <c r="B127" s="22" t="s">
        <v>270</v>
      </c>
      <c r="C127" s="22" t="s">
        <v>252</v>
      </c>
      <c r="D127" s="24"/>
      <c r="E127" s="5"/>
      <c r="F127" s="5"/>
      <c r="G127" s="1"/>
      <c r="H127" s="25"/>
      <c r="I127" s="25"/>
      <c r="J127" s="25"/>
      <c r="K127" s="25"/>
      <c r="L127" s="25"/>
    </row>
    <row r="128" spans="1:12" ht="23.25">
      <c r="A128" s="19">
        <v>200</v>
      </c>
      <c r="B128" s="22" t="s">
        <v>271</v>
      </c>
      <c r="C128" s="22" t="s">
        <v>253</v>
      </c>
      <c r="D128" s="24"/>
      <c r="E128" s="5"/>
      <c r="F128" s="5"/>
      <c r="G128" s="1"/>
      <c r="H128" s="25"/>
      <c r="I128" s="25"/>
      <c r="J128" s="25"/>
      <c r="K128" s="25"/>
      <c r="L128" s="25"/>
    </row>
    <row r="129" spans="1:12" ht="15.75" customHeight="1">
      <c r="A129" s="19">
        <v>200</v>
      </c>
      <c r="B129" s="22" t="s">
        <v>272</v>
      </c>
      <c r="C129" s="22" t="s">
        <v>254</v>
      </c>
      <c r="D129" s="24"/>
      <c r="E129" s="5"/>
      <c r="F129" s="5"/>
      <c r="G129" s="1"/>
      <c r="H129" s="25"/>
      <c r="I129" s="25"/>
      <c r="J129" s="25"/>
      <c r="K129" s="25"/>
      <c r="L129" s="25"/>
    </row>
    <row r="130" spans="1:12" ht="23.25">
      <c r="A130" s="19">
        <v>200</v>
      </c>
      <c r="B130" s="22" t="s">
        <v>273</v>
      </c>
      <c r="C130" s="22" t="s">
        <v>255</v>
      </c>
      <c r="D130" s="24"/>
      <c r="E130" s="5">
        <v>16500</v>
      </c>
      <c r="F130" s="5"/>
      <c r="G130" s="1">
        <f>3537.5+9788+3174.5</f>
        <v>16500</v>
      </c>
      <c r="H130" s="25"/>
      <c r="I130" s="25"/>
      <c r="J130" s="25"/>
      <c r="K130" s="25"/>
      <c r="L130" s="25"/>
    </row>
    <row r="131" spans="1:12" ht="23.25">
      <c r="A131" s="19">
        <v>200</v>
      </c>
      <c r="B131" s="22" t="s">
        <v>274</v>
      </c>
      <c r="C131" s="22" t="s">
        <v>256</v>
      </c>
      <c r="D131" s="24"/>
      <c r="E131" s="5"/>
      <c r="F131" s="5"/>
      <c r="G131" s="5"/>
      <c r="H131" s="25"/>
      <c r="I131" s="25"/>
      <c r="J131" s="25"/>
      <c r="K131" s="25"/>
      <c r="L131" s="25"/>
    </row>
    <row r="132" spans="1:12" ht="34.5">
      <c r="A132" s="19">
        <v>200</v>
      </c>
      <c r="B132" s="22" t="s">
        <v>297</v>
      </c>
      <c r="C132" s="22" t="s">
        <v>289</v>
      </c>
      <c r="D132" s="24"/>
      <c r="E132" s="5"/>
      <c r="F132" s="5"/>
      <c r="G132" s="5"/>
      <c r="H132" s="25"/>
      <c r="I132" s="25"/>
      <c r="J132" s="25"/>
      <c r="K132" s="25"/>
      <c r="L132" s="25"/>
    </row>
    <row r="133" spans="1:12" s="18" customFormat="1" ht="48" customHeight="1">
      <c r="A133" s="13">
        <v>200</v>
      </c>
      <c r="B133" s="14" t="s">
        <v>11</v>
      </c>
      <c r="C133" s="14" t="s">
        <v>6</v>
      </c>
      <c r="D133" s="15">
        <f>D135+D138</f>
        <v>0</v>
      </c>
      <c r="E133" s="7">
        <f>E135+E138</f>
        <v>0</v>
      </c>
      <c r="F133" s="7">
        <f>F135+F138</f>
        <v>0</v>
      </c>
      <c r="G133" s="7">
        <f>G135+G138</f>
        <v>0</v>
      </c>
      <c r="H133" s="16"/>
      <c r="I133" s="16"/>
      <c r="J133" s="16"/>
      <c r="K133" s="16"/>
      <c r="L133" s="16"/>
    </row>
    <row r="134" spans="1:12" hidden="1">
      <c r="A134" s="19">
        <v>200</v>
      </c>
      <c r="B134" s="22" t="s">
        <v>77</v>
      </c>
      <c r="C134" s="22" t="s">
        <v>10</v>
      </c>
      <c r="D134" s="24"/>
      <c r="E134" s="5"/>
      <c r="F134" s="5"/>
      <c r="G134" s="5"/>
      <c r="H134" s="25"/>
      <c r="I134" s="25"/>
      <c r="J134" s="25"/>
      <c r="K134" s="25"/>
      <c r="L134" s="25"/>
    </row>
    <row r="135" spans="1:12">
      <c r="A135" s="19">
        <v>200</v>
      </c>
      <c r="B135" s="22" t="s">
        <v>165</v>
      </c>
      <c r="C135" s="22" t="s">
        <v>35</v>
      </c>
      <c r="D135" s="24">
        <f>D136+D137</f>
        <v>0</v>
      </c>
      <c r="E135" s="5">
        <f>E136+E137</f>
        <v>0</v>
      </c>
      <c r="F135" s="5">
        <f>F136+F137</f>
        <v>0</v>
      </c>
      <c r="G135" s="5">
        <f>G136+G137</f>
        <v>0</v>
      </c>
      <c r="H135" s="25"/>
      <c r="I135" s="25"/>
      <c r="J135" s="25"/>
      <c r="K135" s="25"/>
      <c r="L135" s="25"/>
    </row>
    <row r="136" spans="1:12">
      <c r="A136" s="19">
        <v>200</v>
      </c>
      <c r="B136" s="22" t="s">
        <v>78</v>
      </c>
      <c r="C136" s="22" t="s">
        <v>107</v>
      </c>
      <c r="D136" s="24"/>
      <c r="E136" s="5">
        <v>0</v>
      </c>
      <c r="F136" s="5"/>
      <c r="G136" s="5"/>
      <c r="H136" s="25"/>
      <c r="I136" s="25"/>
      <c r="J136" s="25"/>
      <c r="K136" s="25"/>
      <c r="L136" s="25"/>
    </row>
    <row r="137" spans="1:12">
      <c r="A137" s="19">
        <v>200</v>
      </c>
      <c r="B137" s="22" t="s">
        <v>130</v>
      </c>
      <c r="C137" s="22" t="s">
        <v>114</v>
      </c>
      <c r="D137" s="24"/>
      <c r="E137" s="5"/>
      <c r="F137" s="5"/>
      <c r="G137" s="5"/>
      <c r="H137" s="25"/>
      <c r="I137" s="25"/>
      <c r="J137" s="25"/>
      <c r="K137" s="25"/>
      <c r="L137" s="25"/>
    </row>
    <row r="138" spans="1:12">
      <c r="A138" s="19">
        <v>200</v>
      </c>
      <c r="B138" s="22" t="s">
        <v>41</v>
      </c>
      <c r="C138" s="22" t="s">
        <v>132</v>
      </c>
      <c r="D138" s="24">
        <f>D139</f>
        <v>0</v>
      </c>
      <c r="E138" s="5">
        <f>E139</f>
        <v>0</v>
      </c>
      <c r="F138" s="5">
        <f>F139</f>
        <v>0</v>
      </c>
      <c r="G138" s="5">
        <f>G139</f>
        <v>0</v>
      </c>
      <c r="H138" s="25"/>
      <c r="I138" s="25"/>
      <c r="J138" s="25"/>
      <c r="K138" s="25"/>
      <c r="L138" s="25"/>
    </row>
    <row r="139" spans="1:12" ht="23.25">
      <c r="A139" s="19">
        <v>200</v>
      </c>
      <c r="B139" s="22" t="s">
        <v>44</v>
      </c>
      <c r="C139" s="22" t="s">
        <v>115</v>
      </c>
      <c r="D139" s="24">
        <f>SUM(D140:D146)</f>
        <v>0</v>
      </c>
      <c r="E139" s="5">
        <f>SUM(E140:E146)</f>
        <v>0</v>
      </c>
      <c r="F139" s="5">
        <f>SUM(F140:F146)</f>
        <v>0</v>
      </c>
      <c r="G139" s="5">
        <f>SUM(G140:G146)</f>
        <v>0</v>
      </c>
      <c r="H139" s="25"/>
      <c r="I139" s="25"/>
      <c r="J139" s="25"/>
      <c r="K139" s="25"/>
      <c r="L139" s="25"/>
    </row>
    <row r="140" spans="1:12">
      <c r="A140" s="19">
        <v>200</v>
      </c>
      <c r="B140" s="22" t="s">
        <v>315</v>
      </c>
      <c r="C140" s="22" t="s">
        <v>251</v>
      </c>
      <c r="D140" s="24"/>
      <c r="E140" s="5"/>
      <c r="F140" s="5"/>
      <c r="G140" s="5"/>
      <c r="H140" s="25"/>
      <c r="I140" s="25"/>
      <c r="J140" s="25"/>
      <c r="K140" s="25"/>
      <c r="L140" s="25"/>
    </row>
    <row r="141" spans="1:12" ht="23.25">
      <c r="A141" s="19">
        <v>200</v>
      </c>
      <c r="B141" s="22" t="s">
        <v>316</v>
      </c>
      <c r="C141" s="22" t="s">
        <v>252</v>
      </c>
      <c r="D141" s="24"/>
      <c r="E141" s="5"/>
      <c r="F141" s="5"/>
      <c r="G141" s="5"/>
      <c r="H141" s="25"/>
      <c r="I141" s="25"/>
      <c r="J141" s="25"/>
      <c r="K141" s="25"/>
      <c r="L141" s="25"/>
    </row>
    <row r="142" spans="1:12" ht="23.25">
      <c r="A142" s="19">
        <v>200</v>
      </c>
      <c r="B142" s="22" t="s">
        <v>317</v>
      </c>
      <c r="C142" s="22" t="s">
        <v>253</v>
      </c>
      <c r="D142" s="24"/>
      <c r="E142" s="5"/>
      <c r="F142" s="5"/>
      <c r="G142" s="5"/>
      <c r="H142" s="25"/>
      <c r="I142" s="25"/>
      <c r="J142" s="25"/>
      <c r="K142" s="25"/>
      <c r="L142" s="25"/>
    </row>
    <row r="143" spans="1:12">
      <c r="A143" s="19">
        <v>200</v>
      </c>
      <c r="B143" s="22" t="s">
        <v>318</v>
      </c>
      <c r="C143" s="22" t="s">
        <v>254</v>
      </c>
      <c r="D143" s="24"/>
      <c r="E143" s="5"/>
      <c r="F143" s="5"/>
      <c r="G143" s="5"/>
      <c r="H143" s="25"/>
      <c r="I143" s="25"/>
      <c r="J143" s="25"/>
      <c r="K143" s="25"/>
      <c r="L143" s="25"/>
    </row>
    <row r="144" spans="1:12" ht="23.25">
      <c r="A144" s="19">
        <v>200</v>
      </c>
      <c r="B144" s="22" t="s">
        <v>319</v>
      </c>
      <c r="C144" s="22" t="s">
        <v>255</v>
      </c>
      <c r="D144" s="24"/>
      <c r="E144" s="5"/>
      <c r="F144" s="5"/>
      <c r="G144" s="5"/>
      <c r="H144" s="25"/>
      <c r="I144" s="25"/>
      <c r="J144" s="25"/>
      <c r="K144" s="25"/>
      <c r="L144" s="25"/>
    </row>
    <row r="145" spans="1:12" ht="23.25">
      <c r="A145" s="19">
        <v>200</v>
      </c>
      <c r="B145" s="22" t="s">
        <v>320</v>
      </c>
      <c r="C145" s="22" t="s">
        <v>256</v>
      </c>
      <c r="D145" s="24"/>
      <c r="E145" s="5"/>
      <c r="F145" s="5"/>
      <c r="G145" s="5"/>
      <c r="H145" s="25"/>
      <c r="I145" s="25"/>
      <c r="J145" s="25"/>
      <c r="K145" s="25"/>
      <c r="L145" s="25"/>
    </row>
    <row r="146" spans="1:12" ht="34.5">
      <c r="A146" s="19">
        <v>200</v>
      </c>
      <c r="B146" s="22" t="s">
        <v>321</v>
      </c>
      <c r="C146" s="22" t="s">
        <v>289</v>
      </c>
      <c r="D146" s="24"/>
      <c r="E146" s="5"/>
      <c r="F146" s="5"/>
      <c r="G146" s="5"/>
      <c r="H146" s="25"/>
      <c r="I146" s="25"/>
      <c r="J146" s="25"/>
      <c r="K146" s="25"/>
      <c r="L146" s="25"/>
    </row>
    <row r="147" spans="1:12" ht="21.75" customHeight="1">
      <c r="A147" s="13">
        <v>200</v>
      </c>
      <c r="B147" s="14" t="s">
        <v>338</v>
      </c>
      <c r="C147" s="2" t="s">
        <v>341</v>
      </c>
      <c r="D147" s="24">
        <f t="shared" ref="D147:E149" si="0">D148</f>
        <v>0</v>
      </c>
      <c r="E147" s="30">
        <f t="shared" si="0"/>
        <v>16130</v>
      </c>
      <c r="F147" s="5"/>
      <c r="G147" s="30">
        <f>G148</f>
        <v>15793.26</v>
      </c>
      <c r="H147" s="25"/>
      <c r="I147" s="25"/>
      <c r="J147" s="25"/>
      <c r="K147" s="25"/>
      <c r="L147" s="25"/>
    </row>
    <row r="148" spans="1:12">
      <c r="A148" s="19">
        <v>200</v>
      </c>
      <c r="B148" s="22" t="s">
        <v>339</v>
      </c>
      <c r="C148" s="22" t="s">
        <v>10</v>
      </c>
      <c r="D148" s="24">
        <f t="shared" si="0"/>
        <v>0</v>
      </c>
      <c r="E148" s="5">
        <f t="shared" si="0"/>
        <v>16130</v>
      </c>
      <c r="F148" s="5"/>
      <c r="G148" s="5">
        <f>G149</f>
        <v>15793.26</v>
      </c>
      <c r="H148" s="25"/>
      <c r="I148" s="25"/>
      <c r="J148" s="25"/>
      <c r="K148" s="25"/>
      <c r="L148" s="25"/>
    </row>
    <row r="149" spans="1:12">
      <c r="A149" s="19">
        <v>200</v>
      </c>
      <c r="B149" s="22" t="s">
        <v>340</v>
      </c>
      <c r="C149" s="22" t="s">
        <v>35</v>
      </c>
      <c r="D149" s="24">
        <f t="shared" si="0"/>
        <v>0</v>
      </c>
      <c r="E149" s="5">
        <f t="shared" si="0"/>
        <v>16130</v>
      </c>
      <c r="F149" s="5"/>
      <c r="G149" s="5">
        <f>G150</f>
        <v>15793.26</v>
      </c>
      <c r="H149" s="25"/>
      <c r="I149" s="25"/>
      <c r="J149" s="25"/>
      <c r="K149" s="25"/>
      <c r="L149" s="25"/>
    </row>
    <row r="150" spans="1:12">
      <c r="A150" s="19">
        <v>200</v>
      </c>
      <c r="B150" s="22" t="s">
        <v>380</v>
      </c>
      <c r="C150" s="22" t="s">
        <v>107</v>
      </c>
      <c r="D150" s="24"/>
      <c r="E150" s="5">
        <f>12130+4000</f>
        <v>16130</v>
      </c>
      <c r="F150" s="5"/>
      <c r="G150" s="5">
        <f>15793.26</f>
        <v>15793.26</v>
      </c>
      <c r="H150" s="25"/>
      <c r="I150" s="25"/>
      <c r="J150" s="25"/>
      <c r="K150" s="25"/>
      <c r="L150" s="25"/>
    </row>
    <row r="151" spans="1:12" s="18" customFormat="1" ht="24.75" customHeight="1">
      <c r="A151" s="13">
        <v>200</v>
      </c>
      <c r="B151" s="14" t="s">
        <v>56</v>
      </c>
      <c r="C151" s="14" t="s">
        <v>104</v>
      </c>
      <c r="D151" s="15">
        <f>D153+D157</f>
        <v>0</v>
      </c>
      <c r="E151" s="7">
        <f>E153+E157</f>
        <v>6060223.4699999997</v>
      </c>
      <c r="F151" s="7">
        <f>F153+F157</f>
        <v>0</v>
      </c>
      <c r="G151" s="7">
        <f>G153+G163</f>
        <v>5955762.96</v>
      </c>
      <c r="H151" s="16"/>
      <c r="I151" s="16"/>
      <c r="J151" s="16"/>
      <c r="K151" s="16"/>
      <c r="L151" s="16"/>
    </row>
    <row r="152" spans="1:12" hidden="1">
      <c r="A152" s="19">
        <v>200</v>
      </c>
      <c r="B152" s="22" t="s">
        <v>30</v>
      </c>
      <c r="C152" s="22" t="s">
        <v>10</v>
      </c>
      <c r="D152" s="24"/>
      <c r="E152" s="5"/>
      <c r="F152" s="5"/>
      <c r="G152" s="5"/>
      <c r="H152" s="25"/>
      <c r="I152" s="25"/>
      <c r="J152" s="25"/>
      <c r="K152" s="25"/>
      <c r="L152" s="25"/>
    </row>
    <row r="153" spans="1:12">
      <c r="A153" s="19">
        <v>200</v>
      </c>
      <c r="B153" s="22" t="s">
        <v>113</v>
      </c>
      <c r="C153" s="22" t="s">
        <v>35</v>
      </c>
      <c r="D153" s="24">
        <f>D154+D155+D156</f>
        <v>0</v>
      </c>
      <c r="E153" s="5">
        <f>E154+E155+E156</f>
        <v>6060223.4699999997</v>
      </c>
      <c r="F153" s="5">
        <f>F154+F155+F156</f>
        <v>0</v>
      </c>
      <c r="G153" s="5">
        <f>G154+G155+G156</f>
        <v>5955762.96</v>
      </c>
      <c r="H153" s="25"/>
      <c r="I153" s="25"/>
      <c r="J153" s="25"/>
      <c r="K153" s="25"/>
      <c r="L153" s="25"/>
    </row>
    <row r="154" spans="1:12">
      <c r="A154" s="19">
        <v>200</v>
      </c>
      <c r="B154" s="22" t="s">
        <v>96</v>
      </c>
      <c r="C154" s="22" t="s">
        <v>72</v>
      </c>
      <c r="D154" s="24"/>
      <c r="E154" s="5"/>
      <c r="F154" s="5"/>
      <c r="G154" s="5"/>
      <c r="H154" s="25"/>
      <c r="I154" s="25"/>
      <c r="J154" s="25"/>
      <c r="K154" s="25"/>
      <c r="L154" s="25"/>
    </row>
    <row r="155" spans="1:12">
      <c r="A155" s="19">
        <v>200</v>
      </c>
      <c r="B155" s="22" t="s">
        <v>34</v>
      </c>
      <c r="C155" s="22" t="s">
        <v>107</v>
      </c>
      <c r="D155" s="24"/>
      <c r="E155" s="5">
        <f>51000+5000+4526000+100000+1000000+4000-4000+350000-22776.53+35000+16000</f>
        <v>6060223.4699999997</v>
      </c>
      <c r="F155" s="5"/>
      <c r="G155" s="5">
        <f>1216066.72+48434.57+4503223.47+188038.2</f>
        <v>5955762.96</v>
      </c>
      <c r="H155" s="25"/>
      <c r="I155" s="25"/>
      <c r="J155" s="25"/>
      <c r="K155" s="25"/>
      <c r="L155" s="25"/>
    </row>
    <row r="156" spans="1:12">
      <c r="A156" s="19">
        <v>200</v>
      </c>
      <c r="B156" s="22" t="s">
        <v>83</v>
      </c>
      <c r="C156" s="22" t="s">
        <v>114</v>
      </c>
      <c r="D156" s="24"/>
      <c r="E156" s="5"/>
      <c r="F156" s="5"/>
      <c r="G156" s="5"/>
      <c r="H156" s="25"/>
      <c r="I156" s="25"/>
      <c r="J156" s="25"/>
      <c r="K156" s="25"/>
      <c r="L156" s="25"/>
    </row>
    <row r="157" spans="1:12">
      <c r="A157" s="19">
        <v>200</v>
      </c>
      <c r="B157" s="22" t="s">
        <v>0</v>
      </c>
      <c r="C157" s="22" t="s">
        <v>132</v>
      </c>
      <c r="D157" s="24">
        <f>D158</f>
        <v>0</v>
      </c>
      <c r="E157" s="5">
        <f>E158</f>
        <v>0</v>
      </c>
      <c r="F157" s="5">
        <f>F158</f>
        <v>0</v>
      </c>
      <c r="G157" s="5">
        <f>G158</f>
        <v>0</v>
      </c>
      <c r="H157" s="25"/>
      <c r="I157" s="25"/>
      <c r="J157" s="25"/>
      <c r="K157" s="25"/>
      <c r="L157" s="25"/>
    </row>
    <row r="158" spans="1:12" ht="23.25">
      <c r="A158" s="19">
        <v>200</v>
      </c>
      <c r="B158" s="22" t="s">
        <v>1</v>
      </c>
      <c r="C158" s="22" t="s">
        <v>115</v>
      </c>
      <c r="D158" s="24">
        <f>SUM(D159:D165)</f>
        <v>0</v>
      </c>
      <c r="E158" s="5">
        <f>SUM(E159:E165)</f>
        <v>0</v>
      </c>
      <c r="F158" s="5">
        <f>SUM(F159:F165)</f>
        <v>0</v>
      </c>
      <c r="G158" s="5">
        <f>SUM(G159:G165)</f>
        <v>0</v>
      </c>
      <c r="H158" s="25"/>
      <c r="I158" s="25"/>
      <c r="J158" s="25"/>
      <c r="K158" s="25"/>
      <c r="L158" s="25"/>
    </row>
    <row r="159" spans="1:12">
      <c r="A159" s="19">
        <v>200</v>
      </c>
      <c r="B159" s="22" t="s">
        <v>298</v>
      </c>
      <c r="C159" s="22" t="s">
        <v>251</v>
      </c>
      <c r="D159" s="24"/>
      <c r="E159" s="5"/>
      <c r="F159" s="5"/>
      <c r="G159" s="5"/>
      <c r="H159" s="25"/>
      <c r="I159" s="25"/>
      <c r="J159" s="25"/>
      <c r="K159" s="25"/>
      <c r="L159" s="25"/>
    </row>
    <row r="160" spans="1:12" ht="23.25">
      <c r="A160" s="19">
        <v>200</v>
      </c>
      <c r="B160" s="22" t="s">
        <v>299</v>
      </c>
      <c r="C160" s="22" t="s">
        <v>252</v>
      </c>
      <c r="D160" s="24"/>
      <c r="E160" s="5"/>
      <c r="F160" s="5"/>
      <c r="G160" s="5"/>
      <c r="H160" s="25"/>
      <c r="I160" s="25"/>
      <c r="J160" s="25"/>
      <c r="K160" s="25"/>
      <c r="L160" s="25"/>
    </row>
    <row r="161" spans="1:12" ht="23.25">
      <c r="A161" s="19">
        <v>200</v>
      </c>
      <c r="B161" s="22" t="s">
        <v>300</v>
      </c>
      <c r="C161" s="22" t="s">
        <v>253</v>
      </c>
      <c r="D161" s="24"/>
      <c r="E161" s="5"/>
      <c r="F161" s="5"/>
      <c r="G161" s="5"/>
      <c r="H161" s="25"/>
      <c r="I161" s="25"/>
      <c r="J161" s="25"/>
      <c r="K161" s="25"/>
      <c r="L161" s="25"/>
    </row>
    <row r="162" spans="1:12">
      <c r="A162" s="19">
        <v>200</v>
      </c>
      <c r="B162" s="22" t="s">
        <v>301</v>
      </c>
      <c r="C162" s="22" t="s">
        <v>254</v>
      </c>
      <c r="D162" s="24"/>
      <c r="E162" s="5"/>
      <c r="F162" s="5"/>
      <c r="G162" s="5"/>
      <c r="H162" s="25"/>
      <c r="I162" s="25"/>
      <c r="J162" s="25"/>
      <c r="K162" s="39"/>
      <c r="L162" s="39"/>
    </row>
    <row r="163" spans="1:12" ht="23.25">
      <c r="A163" s="19">
        <v>200</v>
      </c>
      <c r="B163" s="22" t="s">
        <v>302</v>
      </c>
      <c r="C163" s="22" t="s">
        <v>255</v>
      </c>
      <c r="D163" s="24"/>
      <c r="E163" s="5"/>
      <c r="F163" s="5"/>
      <c r="G163" s="5"/>
      <c r="H163" s="25"/>
      <c r="I163" s="25"/>
      <c r="J163" s="25"/>
      <c r="K163" s="25"/>
      <c r="L163" s="25"/>
    </row>
    <row r="164" spans="1:12" ht="23.25">
      <c r="A164" s="19">
        <v>200</v>
      </c>
      <c r="B164" s="22" t="s">
        <v>303</v>
      </c>
      <c r="C164" s="22" t="s">
        <v>256</v>
      </c>
      <c r="D164" s="24"/>
      <c r="E164" s="5"/>
      <c r="F164" s="5"/>
      <c r="G164" s="5"/>
      <c r="H164" s="25"/>
      <c r="I164" s="25"/>
      <c r="J164" s="25"/>
      <c r="K164" s="25"/>
      <c r="L164" s="25"/>
    </row>
    <row r="165" spans="1:12" ht="34.5">
      <c r="A165" s="19">
        <v>200</v>
      </c>
      <c r="B165" s="22" t="s">
        <v>304</v>
      </c>
      <c r="C165" s="22" t="s">
        <v>289</v>
      </c>
      <c r="D165" s="24"/>
      <c r="E165" s="5"/>
      <c r="F165" s="5"/>
      <c r="G165" s="5"/>
      <c r="H165" s="25"/>
      <c r="I165" s="25"/>
      <c r="J165" s="25"/>
      <c r="K165" s="25"/>
      <c r="L165" s="25"/>
    </row>
    <row r="166" spans="1:12" s="18" customFormat="1" ht="26.25" customHeight="1">
      <c r="A166" s="13">
        <v>200</v>
      </c>
      <c r="B166" s="14" t="s">
        <v>125</v>
      </c>
      <c r="C166" s="14" t="s">
        <v>120</v>
      </c>
      <c r="D166" s="15">
        <f>D168</f>
        <v>0</v>
      </c>
      <c r="E166" s="7">
        <f>E168</f>
        <v>85505.8</v>
      </c>
      <c r="F166" s="7">
        <f>F168</f>
        <v>0</v>
      </c>
      <c r="G166" s="7">
        <f>G168</f>
        <v>42500</v>
      </c>
      <c r="H166" s="16"/>
      <c r="I166" s="16"/>
      <c r="J166" s="16"/>
      <c r="K166" s="16"/>
      <c r="L166" s="16"/>
    </row>
    <row r="167" spans="1:12" ht="0.75" hidden="1" customHeight="1">
      <c r="A167" s="19">
        <v>200</v>
      </c>
      <c r="B167" s="22" t="s">
        <v>141</v>
      </c>
      <c r="C167" s="22" t="s">
        <v>10</v>
      </c>
      <c r="D167" s="24"/>
      <c r="E167" s="5"/>
      <c r="F167" s="5"/>
      <c r="G167" s="5"/>
      <c r="H167" s="25"/>
      <c r="I167" s="25"/>
      <c r="J167" s="25"/>
      <c r="K167" s="25"/>
      <c r="L167" s="25"/>
    </row>
    <row r="168" spans="1:12" ht="14.25" customHeight="1">
      <c r="A168" s="19">
        <v>200</v>
      </c>
      <c r="B168" s="22" t="s">
        <v>51</v>
      </c>
      <c r="C168" s="22" t="s">
        <v>35</v>
      </c>
      <c r="D168" s="24">
        <f>D169+D170</f>
        <v>0</v>
      </c>
      <c r="E168" s="5">
        <f>E169+E170</f>
        <v>85505.8</v>
      </c>
      <c r="F168" s="5">
        <f>F169+F170</f>
        <v>0</v>
      </c>
      <c r="G168" s="5">
        <f>G169+G170</f>
        <v>42500</v>
      </c>
      <c r="H168" s="25"/>
      <c r="I168" s="25"/>
      <c r="J168" s="25"/>
      <c r="K168" s="25"/>
      <c r="L168" s="25"/>
    </row>
    <row r="169" spans="1:12" ht="15" customHeight="1">
      <c r="A169" s="19">
        <v>200</v>
      </c>
      <c r="B169" s="22" t="s">
        <v>150</v>
      </c>
      <c r="C169" s="22" t="s">
        <v>107</v>
      </c>
      <c r="D169" s="24"/>
      <c r="E169" s="5"/>
      <c r="F169" s="5"/>
      <c r="G169" s="5"/>
      <c r="H169" s="25"/>
      <c r="I169" s="25"/>
      <c r="J169" s="25"/>
      <c r="K169" s="25"/>
      <c r="L169" s="25"/>
    </row>
    <row r="170" spans="1:12" ht="14.25" customHeight="1">
      <c r="A170" s="19">
        <v>200</v>
      </c>
      <c r="B170" s="22" t="s">
        <v>66</v>
      </c>
      <c r="C170" s="22" t="s">
        <v>114</v>
      </c>
      <c r="D170" s="24"/>
      <c r="E170" s="5">
        <v>85505.8</v>
      </c>
      <c r="F170" s="5"/>
      <c r="G170" s="5">
        <f>2500+20000+20000</f>
        <v>42500</v>
      </c>
      <c r="H170" s="25"/>
      <c r="I170" s="25"/>
      <c r="J170" s="25"/>
      <c r="K170" s="25"/>
      <c r="L170" s="25"/>
    </row>
    <row r="171" spans="1:12" s="18" customFormat="1" ht="16.5" customHeight="1">
      <c r="A171" s="13">
        <v>200</v>
      </c>
      <c r="B171" s="14" t="s">
        <v>21</v>
      </c>
      <c r="C171" s="14" t="s">
        <v>64</v>
      </c>
      <c r="D171" s="15">
        <f>D173+D176+D178+D179</f>
        <v>0</v>
      </c>
      <c r="E171" s="7">
        <f>E173+E176+E178+E179</f>
        <v>235000</v>
      </c>
      <c r="F171" s="7">
        <f>F173+F176+F178+F179</f>
        <v>0</v>
      </c>
      <c r="G171" s="7">
        <f>G173+G176+G178+G179</f>
        <v>230599.00999999998</v>
      </c>
      <c r="H171" s="16"/>
      <c r="I171" s="16"/>
      <c r="J171" s="16"/>
      <c r="K171" s="16"/>
      <c r="L171" s="16"/>
    </row>
    <row r="172" spans="1:12" hidden="1">
      <c r="A172" s="19">
        <v>200</v>
      </c>
      <c r="B172" s="22" t="s">
        <v>42</v>
      </c>
      <c r="C172" s="22" t="s">
        <v>10</v>
      </c>
      <c r="D172" s="24"/>
      <c r="E172" s="5"/>
      <c r="F172" s="5"/>
      <c r="G172" s="5"/>
      <c r="H172" s="25"/>
      <c r="I172" s="25"/>
      <c r="J172" s="25"/>
      <c r="K172" s="25"/>
      <c r="L172" s="25"/>
    </row>
    <row r="173" spans="1:12" ht="15.75" customHeight="1">
      <c r="A173" s="19">
        <v>200</v>
      </c>
      <c r="B173" s="22" t="s">
        <v>136</v>
      </c>
      <c r="C173" s="22" t="s">
        <v>35</v>
      </c>
      <c r="D173" s="24">
        <f>D174+D175</f>
        <v>0</v>
      </c>
      <c r="E173" s="5">
        <f>E174+E175</f>
        <v>235000</v>
      </c>
      <c r="F173" s="5">
        <f>F174+F175</f>
        <v>0</v>
      </c>
      <c r="G173" s="5">
        <f>G174+G175</f>
        <v>230599.00999999998</v>
      </c>
      <c r="H173" s="25"/>
      <c r="I173" s="25"/>
      <c r="J173" s="25"/>
      <c r="K173" s="25"/>
      <c r="L173" s="25"/>
    </row>
    <row r="174" spans="1:12">
      <c r="A174" s="19">
        <v>200</v>
      </c>
      <c r="B174" s="22" t="s">
        <v>45</v>
      </c>
      <c r="C174" s="22" t="s">
        <v>107</v>
      </c>
      <c r="D174" s="24"/>
      <c r="E174" s="6">
        <f>225000</f>
        <v>225000</v>
      </c>
      <c r="F174" s="5"/>
      <c r="G174" s="5">
        <f>190267.83+33142</f>
        <v>223409.83</v>
      </c>
      <c r="H174" s="25"/>
      <c r="I174" s="25"/>
      <c r="J174" s="25"/>
      <c r="K174" s="25"/>
      <c r="L174" s="25"/>
    </row>
    <row r="175" spans="1:12">
      <c r="A175" s="19">
        <v>200</v>
      </c>
      <c r="B175" s="22" t="s">
        <v>163</v>
      </c>
      <c r="C175" s="22" t="s">
        <v>114</v>
      </c>
      <c r="D175" s="24"/>
      <c r="E175" s="5">
        <f>10000</f>
        <v>10000</v>
      </c>
      <c r="F175" s="5"/>
      <c r="G175" s="5">
        <f>7189.18</f>
        <v>7189.18</v>
      </c>
      <c r="H175" s="25"/>
      <c r="I175" s="25"/>
      <c r="J175" s="25"/>
      <c r="K175" s="25"/>
      <c r="L175" s="25"/>
    </row>
    <row r="176" spans="1:12" ht="23.25">
      <c r="A176" s="19">
        <v>200</v>
      </c>
      <c r="B176" s="22" t="s">
        <v>39</v>
      </c>
      <c r="C176" s="22" t="s">
        <v>17</v>
      </c>
      <c r="D176" s="24">
        <f>D177</f>
        <v>0</v>
      </c>
      <c r="E176" s="5">
        <f>E177</f>
        <v>0</v>
      </c>
      <c r="F176" s="5">
        <f>F177</f>
        <v>0</v>
      </c>
      <c r="G176" s="5">
        <f>G177</f>
        <v>0</v>
      </c>
      <c r="H176" s="25"/>
      <c r="I176" s="25"/>
      <c r="J176" s="25"/>
      <c r="K176" s="25"/>
      <c r="L176" s="25"/>
    </row>
    <row r="177" spans="1:12" ht="45.75">
      <c r="A177" s="19">
        <v>200</v>
      </c>
      <c r="B177" s="22" t="s">
        <v>70</v>
      </c>
      <c r="C177" s="22" t="s">
        <v>48</v>
      </c>
      <c r="D177" s="24"/>
      <c r="E177" s="5"/>
      <c r="F177" s="5"/>
      <c r="G177" s="5"/>
      <c r="H177" s="25"/>
      <c r="I177" s="25"/>
      <c r="J177" s="25"/>
      <c r="K177" s="25"/>
      <c r="L177" s="25"/>
    </row>
    <row r="178" spans="1:12">
      <c r="A178" s="19">
        <v>200</v>
      </c>
      <c r="B178" s="22" t="s">
        <v>290</v>
      </c>
      <c r="C178" s="22" t="s">
        <v>158</v>
      </c>
      <c r="D178" s="24"/>
      <c r="E178" s="6">
        <f>151000-151000</f>
        <v>0</v>
      </c>
      <c r="F178" s="6"/>
      <c r="G178" s="6">
        <f>12045+12045+12045+12045+12045-60225</f>
        <v>0</v>
      </c>
      <c r="H178" s="25"/>
      <c r="I178" s="25"/>
      <c r="J178" s="25"/>
      <c r="K178" s="25"/>
      <c r="L178" s="25"/>
    </row>
    <row r="179" spans="1:12">
      <c r="A179" s="19">
        <v>200</v>
      </c>
      <c r="B179" s="22" t="s">
        <v>74</v>
      </c>
      <c r="C179" s="22" t="s">
        <v>132</v>
      </c>
      <c r="D179" s="24">
        <f>D180</f>
        <v>0</v>
      </c>
      <c r="E179" s="5">
        <f>E180</f>
        <v>0</v>
      </c>
      <c r="F179" s="5">
        <f>F180</f>
        <v>0</v>
      </c>
      <c r="G179" s="5">
        <f>G180</f>
        <v>0</v>
      </c>
      <c r="H179" s="25"/>
      <c r="I179" s="25"/>
      <c r="J179" s="25"/>
      <c r="K179" s="25"/>
      <c r="L179" s="25"/>
    </row>
    <row r="180" spans="1:12">
      <c r="A180" s="19">
        <v>200</v>
      </c>
      <c r="B180" s="22" t="s">
        <v>25</v>
      </c>
      <c r="C180" s="22" t="s">
        <v>156</v>
      </c>
      <c r="D180" s="24"/>
      <c r="E180" s="5"/>
      <c r="F180" s="5"/>
      <c r="G180" s="5"/>
      <c r="H180" s="25"/>
      <c r="I180" s="25"/>
      <c r="J180" s="25"/>
      <c r="K180" s="25"/>
      <c r="L180" s="25"/>
    </row>
    <row r="181" spans="1:12" ht="23.25">
      <c r="A181" s="19">
        <v>200</v>
      </c>
      <c r="B181" s="22" t="s">
        <v>305</v>
      </c>
      <c r="C181" s="22" t="s">
        <v>115</v>
      </c>
      <c r="D181" s="24">
        <f>SUM(D182:D188)</f>
        <v>0</v>
      </c>
      <c r="E181" s="5">
        <f>SUM(E182:E188)</f>
        <v>0</v>
      </c>
      <c r="F181" s="5">
        <f>SUM(F182:F188)</f>
        <v>0</v>
      </c>
      <c r="G181" s="5">
        <f>SUM(G182:G188)</f>
        <v>0</v>
      </c>
      <c r="H181" s="25"/>
      <c r="I181" s="25"/>
      <c r="J181" s="25"/>
      <c r="K181" s="25"/>
      <c r="L181" s="25"/>
    </row>
    <row r="182" spans="1:12">
      <c r="A182" s="19">
        <v>200</v>
      </c>
      <c r="B182" s="22" t="s">
        <v>306</v>
      </c>
      <c r="C182" s="22" t="s">
        <v>251</v>
      </c>
      <c r="D182" s="24"/>
      <c r="E182" s="5"/>
      <c r="F182" s="5"/>
      <c r="G182" s="5"/>
      <c r="H182" s="25"/>
      <c r="I182" s="25"/>
      <c r="J182" s="25"/>
      <c r="K182" s="25"/>
      <c r="L182" s="25"/>
    </row>
    <row r="183" spans="1:12" ht="23.25">
      <c r="A183" s="19">
        <v>200</v>
      </c>
      <c r="B183" s="22" t="s">
        <v>307</v>
      </c>
      <c r="C183" s="22" t="s">
        <v>252</v>
      </c>
      <c r="D183" s="24"/>
      <c r="E183" s="5"/>
      <c r="F183" s="5"/>
      <c r="G183" s="5"/>
      <c r="H183" s="25"/>
      <c r="I183" s="25"/>
      <c r="J183" s="25"/>
      <c r="K183" s="25"/>
      <c r="L183" s="25"/>
    </row>
    <row r="184" spans="1:12" ht="23.25">
      <c r="A184" s="19">
        <v>200</v>
      </c>
      <c r="B184" s="22" t="s">
        <v>308</v>
      </c>
      <c r="C184" s="22" t="s">
        <v>253</v>
      </c>
      <c r="D184" s="24"/>
      <c r="E184" s="5"/>
      <c r="F184" s="5"/>
      <c r="G184" s="5"/>
      <c r="H184" s="25"/>
      <c r="I184" s="25"/>
      <c r="J184" s="25"/>
      <c r="K184" s="25"/>
      <c r="L184" s="25"/>
    </row>
    <row r="185" spans="1:12">
      <c r="A185" s="19">
        <v>200</v>
      </c>
      <c r="B185" s="22" t="s">
        <v>309</v>
      </c>
      <c r="C185" s="22" t="s">
        <v>254</v>
      </c>
      <c r="D185" s="24"/>
      <c r="E185" s="5"/>
      <c r="F185" s="5"/>
      <c r="G185" s="5"/>
      <c r="H185" s="25"/>
      <c r="I185" s="25"/>
      <c r="J185" s="25"/>
      <c r="K185" s="25"/>
      <c r="L185" s="25"/>
    </row>
    <row r="186" spans="1:12" ht="23.25">
      <c r="A186" s="19">
        <v>200</v>
      </c>
      <c r="B186" s="22" t="s">
        <v>310</v>
      </c>
      <c r="C186" s="22" t="s">
        <v>255</v>
      </c>
      <c r="D186" s="24"/>
      <c r="E186" s="5"/>
      <c r="F186" s="5"/>
      <c r="G186" s="5"/>
      <c r="H186" s="25"/>
      <c r="I186" s="25"/>
      <c r="J186" s="25"/>
      <c r="K186" s="25"/>
      <c r="L186" s="25"/>
    </row>
    <row r="187" spans="1:12" ht="23.25">
      <c r="A187" s="19">
        <v>200</v>
      </c>
      <c r="B187" s="22" t="s">
        <v>311</v>
      </c>
      <c r="C187" s="22" t="s">
        <v>256</v>
      </c>
      <c r="D187" s="24"/>
      <c r="E187" s="5"/>
      <c r="F187" s="5"/>
      <c r="G187" s="5"/>
      <c r="H187" s="25"/>
      <c r="I187" s="25"/>
      <c r="J187" s="25"/>
      <c r="K187" s="25"/>
      <c r="L187" s="25"/>
    </row>
    <row r="188" spans="1:12" ht="34.5">
      <c r="A188" s="19">
        <v>200</v>
      </c>
      <c r="B188" s="22" t="s">
        <v>312</v>
      </c>
      <c r="C188" s="22" t="s">
        <v>289</v>
      </c>
      <c r="D188" s="24"/>
      <c r="E188" s="5"/>
      <c r="F188" s="5"/>
      <c r="G188" s="5"/>
      <c r="H188" s="25"/>
      <c r="I188" s="25"/>
      <c r="J188" s="25"/>
      <c r="K188" s="25"/>
      <c r="L188" s="25"/>
    </row>
    <row r="189" spans="1:12" s="18" customFormat="1" ht="18" customHeight="1">
      <c r="A189" s="13">
        <v>200</v>
      </c>
      <c r="B189" s="14" t="s">
        <v>152</v>
      </c>
      <c r="C189" s="14" t="s">
        <v>57</v>
      </c>
      <c r="D189" s="15">
        <f>D191+D194</f>
        <v>0</v>
      </c>
      <c r="E189" s="7">
        <f>E191+E194</f>
        <v>865000</v>
      </c>
      <c r="F189" s="7">
        <f>F191+F194</f>
        <v>0</v>
      </c>
      <c r="G189" s="7">
        <f>G191+G194</f>
        <v>864225</v>
      </c>
      <c r="H189" s="16"/>
      <c r="I189" s="16"/>
      <c r="J189" s="16"/>
      <c r="K189" s="16"/>
      <c r="L189" s="16"/>
    </row>
    <row r="190" spans="1:12" hidden="1">
      <c r="A190" s="19">
        <v>200</v>
      </c>
      <c r="B190" s="22" t="s">
        <v>92</v>
      </c>
      <c r="C190" s="22" t="s">
        <v>10</v>
      </c>
      <c r="D190" s="24"/>
      <c r="E190" s="5"/>
      <c r="F190" s="5"/>
      <c r="G190" s="5"/>
      <c r="H190" s="25"/>
      <c r="I190" s="25"/>
      <c r="J190" s="25"/>
      <c r="K190" s="25"/>
      <c r="L190" s="25"/>
    </row>
    <row r="191" spans="1:12">
      <c r="A191" s="19">
        <v>200</v>
      </c>
      <c r="B191" s="22" t="s">
        <v>4</v>
      </c>
      <c r="C191" s="22" t="s">
        <v>35</v>
      </c>
      <c r="D191" s="24">
        <f>D192+D193</f>
        <v>0</v>
      </c>
      <c r="E191" s="5">
        <f>E192+E193</f>
        <v>633000</v>
      </c>
      <c r="F191" s="5">
        <f>F192+F193</f>
        <v>0</v>
      </c>
      <c r="G191" s="5">
        <f>G192+G193</f>
        <v>632345</v>
      </c>
      <c r="H191" s="25"/>
      <c r="I191" s="25"/>
      <c r="J191" s="25"/>
      <c r="K191" s="25"/>
      <c r="L191" s="25"/>
    </row>
    <row r="192" spans="1:12">
      <c r="A192" s="19">
        <v>200</v>
      </c>
      <c r="B192" s="22" t="s">
        <v>84</v>
      </c>
      <c r="C192" s="22" t="s">
        <v>107</v>
      </c>
      <c r="D192" s="24"/>
      <c r="E192" s="6">
        <f>562000</f>
        <v>562000</v>
      </c>
      <c r="F192" s="5"/>
      <c r="G192" s="5">
        <f>561845</f>
        <v>561845</v>
      </c>
      <c r="H192" s="25"/>
      <c r="I192" s="25"/>
      <c r="J192" s="25"/>
      <c r="K192" s="25"/>
      <c r="L192" s="25"/>
    </row>
    <row r="193" spans="1:12">
      <c r="A193" s="19">
        <v>200</v>
      </c>
      <c r="B193" s="22" t="s">
        <v>33</v>
      </c>
      <c r="C193" s="22" t="s">
        <v>114</v>
      </c>
      <c r="D193" s="24"/>
      <c r="E193" s="5">
        <f>71000</f>
        <v>71000</v>
      </c>
      <c r="F193" s="5"/>
      <c r="G193" s="5">
        <f>60500+10000</f>
        <v>70500</v>
      </c>
      <c r="H193" s="25"/>
      <c r="I193" s="25"/>
      <c r="J193" s="25"/>
      <c r="K193" s="25"/>
      <c r="L193" s="25"/>
    </row>
    <row r="194" spans="1:12">
      <c r="A194" s="19">
        <v>200</v>
      </c>
      <c r="B194" s="22" t="s">
        <v>118</v>
      </c>
      <c r="C194" s="22" t="s">
        <v>132</v>
      </c>
      <c r="D194" s="24">
        <f>D195+D196</f>
        <v>0</v>
      </c>
      <c r="E194" s="5">
        <f>E195+E196</f>
        <v>232000</v>
      </c>
      <c r="F194" s="5">
        <f>F195+F196</f>
        <v>0</v>
      </c>
      <c r="G194" s="5">
        <f>G195+G196</f>
        <v>231880</v>
      </c>
      <c r="H194" s="25"/>
      <c r="I194" s="25"/>
      <c r="J194" s="25"/>
      <c r="K194" s="25"/>
      <c r="L194" s="25"/>
    </row>
    <row r="195" spans="1:12">
      <c r="A195" s="19">
        <v>200</v>
      </c>
      <c r="B195" s="22" t="s">
        <v>167</v>
      </c>
      <c r="C195" s="22" t="s">
        <v>156</v>
      </c>
      <c r="D195" s="24"/>
      <c r="E195" s="5">
        <f>100000+132000</f>
        <v>232000</v>
      </c>
      <c r="F195" s="5"/>
      <c r="G195" s="5">
        <f>231880</f>
        <v>231880</v>
      </c>
      <c r="H195" s="25"/>
      <c r="I195" s="25"/>
      <c r="J195" s="25"/>
      <c r="K195" s="25"/>
      <c r="L195" s="25"/>
    </row>
    <row r="196" spans="1:12" ht="23.25">
      <c r="A196" s="19">
        <v>200</v>
      </c>
      <c r="B196" s="22" t="s">
        <v>123</v>
      </c>
      <c r="C196" s="22" t="s">
        <v>115</v>
      </c>
      <c r="D196" s="24">
        <f>SUM(D197:D203)</f>
        <v>0</v>
      </c>
      <c r="E196" s="6">
        <f>SUM(E197:E203)</f>
        <v>0</v>
      </c>
      <c r="F196" s="5">
        <f>SUM(F197:F203)</f>
        <v>0</v>
      </c>
      <c r="G196" s="5">
        <f>SUM(G197:G203)</f>
        <v>0</v>
      </c>
      <c r="H196" s="25"/>
      <c r="I196" s="25"/>
      <c r="J196" s="25"/>
      <c r="K196" s="25"/>
      <c r="L196" s="25"/>
    </row>
    <row r="197" spans="1:12">
      <c r="A197" s="19">
        <v>200</v>
      </c>
      <c r="B197" s="22" t="s">
        <v>322</v>
      </c>
      <c r="C197" s="22" t="s">
        <v>251</v>
      </c>
      <c r="D197" s="24"/>
      <c r="E197" s="5"/>
      <c r="F197" s="5"/>
      <c r="G197" s="5"/>
      <c r="H197" s="25"/>
      <c r="I197" s="25"/>
      <c r="J197" s="25"/>
      <c r="K197" s="25"/>
      <c r="L197" s="25"/>
    </row>
    <row r="198" spans="1:12" ht="23.25">
      <c r="A198" s="19">
        <v>200</v>
      </c>
      <c r="B198" s="22" t="s">
        <v>323</v>
      </c>
      <c r="C198" s="22" t="s">
        <v>252</v>
      </c>
      <c r="D198" s="24"/>
      <c r="E198" s="5"/>
      <c r="F198" s="5"/>
      <c r="G198" s="5"/>
      <c r="H198" s="25"/>
      <c r="I198" s="25"/>
      <c r="J198" s="25"/>
      <c r="K198" s="25"/>
      <c r="L198" s="25"/>
    </row>
    <row r="199" spans="1:12" ht="23.25">
      <c r="A199" s="19">
        <v>200</v>
      </c>
      <c r="B199" s="22" t="s">
        <v>324</v>
      </c>
      <c r="C199" s="22" t="s">
        <v>253</v>
      </c>
      <c r="D199" s="24"/>
      <c r="E199" s="5"/>
      <c r="F199" s="5"/>
      <c r="G199" s="5"/>
      <c r="H199" s="25"/>
      <c r="I199" s="25"/>
      <c r="J199" s="25"/>
      <c r="K199" s="25"/>
      <c r="L199" s="25"/>
    </row>
    <row r="200" spans="1:12">
      <c r="A200" s="19">
        <v>200</v>
      </c>
      <c r="B200" s="22" t="s">
        <v>325</v>
      </c>
      <c r="C200" s="22" t="s">
        <v>254</v>
      </c>
      <c r="D200" s="24"/>
      <c r="E200" s="5"/>
      <c r="F200" s="5"/>
      <c r="G200" s="5"/>
      <c r="H200" s="25"/>
      <c r="I200" s="25"/>
      <c r="J200" s="25"/>
      <c r="K200" s="25"/>
      <c r="L200" s="25"/>
    </row>
    <row r="201" spans="1:12" ht="23.25">
      <c r="A201" s="19">
        <v>200</v>
      </c>
      <c r="B201" s="22" t="s">
        <v>326</v>
      </c>
      <c r="C201" s="22" t="s">
        <v>255</v>
      </c>
      <c r="D201" s="24"/>
      <c r="E201" s="6"/>
      <c r="F201" s="5"/>
      <c r="G201" s="5"/>
      <c r="H201" s="25"/>
      <c r="I201" s="25"/>
      <c r="J201" s="25"/>
      <c r="K201" s="25"/>
      <c r="L201" s="25"/>
    </row>
    <row r="202" spans="1:12" ht="23.25">
      <c r="A202" s="19">
        <v>200</v>
      </c>
      <c r="B202" s="22" t="s">
        <v>327</v>
      </c>
      <c r="C202" s="22" t="s">
        <v>256</v>
      </c>
      <c r="D202" s="24"/>
      <c r="E202" s="5"/>
      <c r="F202" s="5"/>
      <c r="G202" s="5"/>
      <c r="H202" s="25"/>
      <c r="I202" s="25"/>
      <c r="J202" s="25"/>
      <c r="K202" s="25"/>
      <c r="L202" s="25"/>
    </row>
    <row r="203" spans="1:12" ht="34.5">
      <c r="A203" s="19">
        <v>200</v>
      </c>
      <c r="B203" s="22" t="s">
        <v>328</v>
      </c>
      <c r="C203" s="22" t="s">
        <v>289</v>
      </c>
      <c r="D203" s="24"/>
      <c r="E203" s="5"/>
      <c r="F203" s="5"/>
      <c r="G203" s="5"/>
      <c r="H203" s="25"/>
      <c r="I203" s="25"/>
      <c r="J203" s="25"/>
      <c r="K203" s="25"/>
      <c r="L203" s="25"/>
    </row>
    <row r="204" spans="1:12" s="18" customFormat="1" ht="18.75" customHeight="1">
      <c r="A204" s="13">
        <v>200</v>
      </c>
      <c r="B204" s="14" t="s">
        <v>102</v>
      </c>
      <c r="C204" s="14" t="s">
        <v>131</v>
      </c>
      <c r="D204" s="15">
        <f>D206+D211</f>
        <v>0</v>
      </c>
      <c r="E204" s="7">
        <f>E206+E211</f>
        <v>5730293.1699999999</v>
      </c>
      <c r="F204" s="7">
        <f>F206+F211</f>
        <v>0</v>
      </c>
      <c r="G204" s="38">
        <f>G206+G211</f>
        <v>3266953.7399999998</v>
      </c>
      <c r="H204" s="40"/>
      <c r="I204" s="40"/>
      <c r="J204" s="16"/>
      <c r="K204" s="16"/>
      <c r="L204" s="16"/>
    </row>
    <row r="205" spans="1:12" ht="16.5" customHeight="1">
      <c r="A205" s="19">
        <v>200</v>
      </c>
      <c r="B205" s="22" t="s">
        <v>137</v>
      </c>
      <c r="C205" s="22" t="s">
        <v>10</v>
      </c>
      <c r="D205" s="24"/>
      <c r="E205" s="5"/>
      <c r="F205" s="5"/>
      <c r="G205" s="1"/>
      <c r="H205" s="25"/>
      <c r="I205" s="25"/>
      <c r="J205" s="25"/>
      <c r="K205" s="25"/>
      <c r="L205" s="25"/>
    </row>
    <row r="206" spans="1:12" ht="15.75" customHeight="1">
      <c r="A206" s="19">
        <v>200</v>
      </c>
      <c r="B206" s="22" t="s">
        <v>46</v>
      </c>
      <c r="C206" s="22" t="s">
        <v>35</v>
      </c>
      <c r="D206" s="24">
        <f>D207+D208+D209+D210</f>
        <v>0</v>
      </c>
      <c r="E206" s="6">
        <f>E207+E208+E209+E210</f>
        <v>5328293.17</v>
      </c>
      <c r="F206" s="5">
        <f>F207+F208+F209+F210</f>
        <v>0</v>
      </c>
      <c r="G206" s="1">
        <f>G207+G208+G209+G210</f>
        <v>2897693.26</v>
      </c>
      <c r="H206" s="25"/>
      <c r="I206" s="25"/>
      <c r="J206" s="25"/>
      <c r="K206" s="25"/>
      <c r="L206" s="25"/>
    </row>
    <row r="207" spans="1:12">
      <c r="A207" s="19">
        <v>200</v>
      </c>
      <c r="B207" s="22" t="s">
        <v>65</v>
      </c>
      <c r="C207" s="22" t="s">
        <v>72</v>
      </c>
      <c r="D207" s="24"/>
      <c r="E207" s="6">
        <f>10000</f>
        <v>10000</v>
      </c>
      <c r="F207" s="5"/>
      <c r="G207" s="1">
        <f>7200</f>
        <v>7200</v>
      </c>
      <c r="H207" s="25"/>
      <c r="I207" s="25"/>
      <c r="J207" s="25"/>
      <c r="K207" s="25"/>
      <c r="L207" s="25"/>
    </row>
    <row r="208" spans="1:12" ht="13.5" customHeight="1">
      <c r="A208" s="19">
        <v>200</v>
      </c>
      <c r="B208" s="22" t="s">
        <v>161</v>
      </c>
      <c r="C208" s="22" t="s">
        <v>144</v>
      </c>
      <c r="D208" s="24"/>
      <c r="E208" s="6">
        <f>2025000+42000+410198.97-100000-35000-30000+116000</f>
        <v>2428198.9699999997</v>
      </c>
      <c r="F208" s="6"/>
      <c r="G208" s="1">
        <f>1230938.55+45996.54+81763.78</f>
        <v>1358698.87</v>
      </c>
      <c r="H208" s="25"/>
      <c r="I208" s="25"/>
      <c r="J208" s="25"/>
      <c r="K208" s="25"/>
      <c r="L208" s="25"/>
    </row>
    <row r="209" spans="1:12">
      <c r="A209" s="19">
        <v>200</v>
      </c>
      <c r="B209" s="22" t="s">
        <v>135</v>
      </c>
      <c r="C209" s="22" t="s">
        <v>107</v>
      </c>
      <c r="D209" s="24"/>
      <c r="E209" s="6">
        <f>2514094.2</f>
        <v>2514094.2000000002</v>
      </c>
      <c r="F209" s="5"/>
      <c r="G209" s="1">
        <f>906190.23+41000+12382+82844.24+19797.24+93612.8</f>
        <v>1155826.51</v>
      </c>
      <c r="H209" s="25"/>
      <c r="I209" s="25"/>
      <c r="J209" s="25"/>
      <c r="K209" s="25"/>
      <c r="L209" s="25"/>
    </row>
    <row r="210" spans="1:12" ht="14.25" customHeight="1">
      <c r="A210" s="19">
        <v>200</v>
      </c>
      <c r="B210" s="22" t="s">
        <v>81</v>
      </c>
      <c r="C210" s="22" t="s">
        <v>114</v>
      </c>
      <c r="D210" s="24"/>
      <c r="E210" s="6">
        <f>376000</f>
        <v>376000</v>
      </c>
      <c r="F210" s="5"/>
      <c r="G210" s="1">
        <f>368481.38+3450+1041.9+2994.6</f>
        <v>375967.88</v>
      </c>
      <c r="H210" s="25"/>
      <c r="I210" s="25"/>
      <c r="J210" s="25"/>
      <c r="K210" s="25"/>
      <c r="L210" s="25"/>
    </row>
    <row r="211" spans="1:12">
      <c r="A211" s="19">
        <v>200</v>
      </c>
      <c r="B211" s="22" t="s">
        <v>171</v>
      </c>
      <c r="C211" s="22" t="s">
        <v>132</v>
      </c>
      <c r="D211" s="24">
        <f>D212+D213</f>
        <v>0</v>
      </c>
      <c r="E211" s="6">
        <f>E212+E213</f>
        <v>402000</v>
      </c>
      <c r="F211" s="5">
        <f>F212+F213</f>
        <v>0</v>
      </c>
      <c r="G211" s="1">
        <f>G212+G213</f>
        <v>369260.48</v>
      </c>
      <c r="H211" s="25"/>
      <c r="I211" s="25"/>
      <c r="J211" s="25"/>
      <c r="K211" s="25"/>
      <c r="L211" s="25"/>
    </row>
    <row r="212" spans="1:12">
      <c r="A212" s="19">
        <v>200</v>
      </c>
      <c r="B212" s="22" t="s">
        <v>124</v>
      </c>
      <c r="C212" s="22" t="s">
        <v>156</v>
      </c>
      <c r="D212" s="24"/>
      <c r="E212" s="6">
        <f>132000</f>
        <v>132000</v>
      </c>
      <c r="F212" s="5"/>
      <c r="G212" s="1">
        <f>100000</f>
        <v>100000</v>
      </c>
      <c r="H212" s="25"/>
      <c r="I212" s="25"/>
      <c r="J212" s="25"/>
      <c r="K212" s="25"/>
      <c r="L212" s="25"/>
    </row>
    <row r="213" spans="1:12" ht="23.25">
      <c r="A213" s="19">
        <v>200</v>
      </c>
      <c r="B213" s="22" t="s">
        <v>168</v>
      </c>
      <c r="C213" s="22" t="s">
        <v>115</v>
      </c>
      <c r="D213" s="24">
        <f>SUM(D214:D220)</f>
        <v>0</v>
      </c>
      <c r="E213" s="6">
        <f>SUM(E214:E220)</f>
        <v>270000</v>
      </c>
      <c r="F213" s="5">
        <f>SUM(F214:F220)</f>
        <v>0</v>
      </c>
      <c r="G213" s="1">
        <f>SUM(G214:G220)</f>
        <v>269260.48</v>
      </c>
      <c r="H213" s="25"/>
      <c r="I213" s="25"/>
      <c r="J213" s="25"/>
      <c r="K213" s="25"/>
      <c r="L213" s="25"/>
    </row>
    <row r="214" spans="1:12">
      <c r="A214" s="19">
        <v>200</v>
      </c>
      <c r="B214" s="22" t="s">
        <v>329</v>
      </c>
      <c r="C214" s="22" t="s">
        <v>251</v>
      </c>
      <c r="D214" s="24"/>
      <c r="E214" s="6"/>
      <c r="F214" s="5"/>
      <c r="G214" s="1"/>
      <c r="H214" s="25"/>
      <c r="I214" s="25"/>
      <c r="J214" s="25"/>
      <c r="K214" s="25"/>
      <c r="L214" s="25"/>
    </row>
    <row r="215" spans="1:12" ht="23.25">
      <c r="A215" s="19">
        <v>200</v>
      </c>
      <c r="B215" s="22" t="s">
        <v>330</v>
      </c>
      <c r="C215" s="22" t="s">
        <v>252</v>
      </c>
      <c r="D215" s="24"/>
      <c r="E215" s="6">
        <v>6000</v>
      </c>
      <c r="F215" s="5"/>
      <c r="G215" s="1">
        <f>5412.5</f>
        <v>5412.5</v>
      </c>
      <c r="H215" s="25"/>
      <c r="I215" s="25"/>
      <c r="J215" s="25"/>
      <c r="K215" s="25"/>
      <c r="L215" s="25"/>
    </row>
    <row r="216" spans="1:12" ht="23.25">
      <c r="A216" s="19">
        <v>200</v>
      </c>
      <c r="B216" s="22" t="s">
        <v>331</v>
      </c>
      <c r="C216" s="22" t="s">
        <v>253</v>
      </c>
      <c r="D216" s="24"/>
      <c r="E216" s="6"/>
      <c r="F216" s="5"/>
      <c r="G216" s="1"/>
      <c r="H216" s="25"/>
      <c r="I216" s="25"/>
      <c r="J216" s="25"/>
      <c r="K216" s="25"/>
      <c r="L216" s="25"/>
    </row>
    <row r="217" spans="1:12">
      <c r="A217" s="19">
        <v>200</v>
      </c>
      <c r="B217" s="22" t="s">
        <v>332</v>
      </c>
      <c r="C217" s="22" t="s">
        <v>254</v>
      </c>
      <c r="D217" s="24"/>
      <c r="E217" s="6"/>
      <c r="F217" s="5"/>
      <c r="G217" s="1"/>
      <c r="H217" s="25"/>
      <c r="I217" s="25"/>
      <c r="J217" s="25"/>
      <c r="K217" s="25"/>
      <c r="L217" s="25"/>
    </row>
    <row r="218" spans="1:12" ht="23.25">
      <c r="A218" s="19">
        <v>200</v>
      </c>
      <c r="B218" s="22" t="s">
        <v>333</v>
      </c>
      <c r="C218" s="22" t="s">
        <v>255</v>
      </c>
      <c r="D218" s="24"/>
      <c r="E218" s="6">
        <f>270000-6000</f>
        <v>264000</v>
      </c>
      <c r="F218" s="5"/>
      <c r="G218" s="1">
        <f>52673.96+10036.54+55150.48+48600+53937+5100+38350</f>
        <v>263847.98</v>
      </c>
      <c r="H218" s="39"/>
      <c r="I218" s="25"/>
      <c r="J218" s="25"/>
      <c r="K218" s="25"/>
      <c r="L218" s="25"/>
    </row>
    <row r="219" spans="1:12" ht="23.25">
      <c r="A219" s="19">
        <v>200</v>
      </c>
      <c r="B219" s="22" t="s">
        <v>334</v>
      </c>
      <c r="C219" s="22" t="s">
        <v>256</v>
      </c>
      <c r="D219" s="24"/>
      <c r="E219" s="6"/>
      <c r="F219" s="5"/>
      <c r="G219" s="1"/>
      <c r="H219" s="25"/>
      <c r="I219" s="25"/>
      <c r="J219" s="25"/>
      <c r="K219" s="25"/>
      <c r="L219" s="25"/>
    </row>
    <row r="220" spans="1:12" ht="34.5">
      <c r="A220" s="19">
        <v>200</v>
      </c>
      <c r="B220" s="22" t="s">
        <v>313</v>
      </c>
      <c r="C220" s="22" t="s">
        <v>289</v>
      </c>
      <c r="D220" s="24"/>
      <c r="E220" s="5"/>
      <c r="F220" s="5"/>
      <c r="G220" s="5"/>
      <c r="H220" s="25"/>
      <c r="I220" s="25"/>
      <c r="J220" s="25"/>
      <c r="K220" s="25"/>
      <c r="L220" s="25"/>
    </row>
    <row r="221" spans="1:12" s="18" customFormat="1" ht="26.25" customHeight="1">
      <c r="A221" s="13">
        <v>200</v>
      </c>
      <c r="B221" s="14" t="s">
        <v>73</v>
      </c>
      <c r="C221" s="14" t="s">
        <v>97</v>
      </c>
      <c r="D221" s="15">
        <f>D223+D226</f>
        <v>0</v>
      </c>
      <c r="E221" s="7">
        <f>E223+E226</f>
        <v>0</v>
      </c>
      <c r="F221" s="7">
        <f>F223+F226</f>
        <v>0</v>
      </c>
      <c r="G221" s="7">
        <f>G223+G226</f>
        <v>0</v>
      </c>
      <c r="H221" s="16"/>
      <c r="I221" s="16"/>
      <c r="J221" s="16"/>
      <c r="K221" s="16"/>
      <c r="L221" s="16"/>
    </row>
    <row r="222" spans="1:12" hidden="1">
      <c r="A222" s="19">
        <v>200</v>
      </c>
      <c r="B222" s="22" t="s">
        <v>13</v>
      </c>
      <c r="C222" s="22" t="s">
        <v>10</v>
      </c>
      <c r="D222" s="24"/>
      <c r="E222" s="5"/>
      <c r="F222" s="5"/>
      <c r="G222" s="5"/>
      <c r="H222" s="25"/>
      <c r="I222" s="25"/>
      <c r="J222" s="25"/>
      <c r="K222" s="25"/>
      <c r="L222" s="25"/>
    </row>
    <row r="223" spans="1:12" ht="15" customHeight="1">
      <c r="A223" s="19">
        <v>200</v>
      </c>
      <c r="B223" s="22" t="s">
        <v>100</v>
      </c>
      <c r="C223" s="22" t="s">
        <v>35</v>
      </c>
      <c r="D223" s="24">
        <f>D224+D225</f>
        <v>0</v>
      </c>
      <c r="E223" s="5">
        <f>E224+E225</f>
        <v>0</v>
      </c>
      <c r="F223" s="5">
        <f>F224+F225</f>
        <v>0</v>
      </c>
      <c r="G223" s="5">
        <f>G224+G225</f>
        <v>0</v>
      </c>
      <c r="H223" s="25"/>
      <c r="I223" s="25"/>
      <c r="J223" s="25"/>
      <c r="K223" s="25"/>
      <c r="L223" s="25"/>
    </row>
    <row r="224" spans="1:12" ht="15" customHeight="1">
      <c r="A224" s="19">
        <v>200</v>
      </c>
      <c r="B224" s="22" t="s">
        <v>213</v>
      </c>
      <c r="C224" s="22" t="s">
        <v>107</v>
      </c>
      <c r="D224" s="24"/>
      <c r="E224" s="5"/>
      <c r="F224" s="5"/>
      <c r="G224" s="5"/>
      <c r="H224" s="25"/>
      <c r="I224" s="25"/>
      <c r="J224" s="25"/>
      <c r="K224" s="25"/>
      <c r="L224" s="25"/>
    </row>
    <row r="225" spans="1:12" ht="15" customHeight="1">
      <c r="A225" s="19">
        <v>200</v>
      </c>
      <c r="B225" s="22" t="s">
        <v>105</v>
      </c>
      <c r="C225" s="22" t="s">
        <v>114</v>
      </c>
      <c r="D225" s="24"/>
      <c r="E225" s="5"/>
      <c r="F225" s="5"/>
      <c r="G225" s="5"/>
      <c r="H225" s="25"/>
      <c r="I225" s="25"/>
      <c r="J225" s="25"/>
      <c r="K225" s="25"/>
      <c r="L225" s="25"/>
    </row>
    <row r="226" spans="1:12" ht="15" customHeight="1">
      <c r="A226" s="19">
        <v>200</v>
      </c>
      <c r="B226" s="22" t="s">
        <v>20</v>
      </c>
      <c r="C226" s="22" t="s">
        <v>132</v>
      </c>
      <c r="D226" s="24">
        <f>D227</f>
        <v>0</v>
      </c>
      <c r="E226" s="5">
        <f>E227</f>
        <v>0</v>
      </c>
      <c r="F226" s="5">
        <f>F227</f>
        <v>0</v>
      </c>
      <c r="G226" s="5">
        <f>G227</f>
        <v>0</v>
      </c>
      <c r="H226" s="25"/>
      <c r="I226" s="25"/>
      <c r="J226" s="25"/>
      <c r="K226" s="25"/>
      <c r="L226" s="25"/>
    </row>
    <row r="227" spans="1:12" ht="14.25" customHeight="1">
      <c r="A227" s="19">
        <v>200</v>
      </c>
      <c r="B227" s="22" t="s">
        <v>69</v>
      </c>
      <c r="C227" s="22" t="s">
        <v>156</v>
      </c>
      <c r="D227" s="24"/>
      <c r="E227" s="5">
        <f>100000-100000</f>
        <v>0</v>
      </c>
      <c r="F227" s="5"/>
      <c r="G227" s="5"/>
      <c r="H227" s="25"/>
      <c r="I227" s="25"/>
      <c r="J227" s="25"/>
      <c r="K227" s="25"/>
      <c r="L227" s="25"/>
    </row>
    <row r="228" spans="1:12" ht="27.75" customHeight="1">
      <c r="A228" s="19">
        <v>200</v>
      </c>
      <c r="B228" s="22" t="s">
        <v>342</v>
      </c>
      <c r="C228" s="22" t="s">
        <v>115</v>
      </c>
      <c r="D228" s="24">
        <f>SUM(D229:D235)</f>
        <v>0</v>
      </c>
      <c r="E228" s="5">
        <f>SUM(E229:E235)</f>
        <v>0</v>
      </c>
      <c r="F228" s="5">
        <f>SUM(F229:F235)</f>
        <v>0</v>
      </c>
      <c r="G228" s="5">
        <f>SUM(G229:G235)</f>
        <v>0</v>
      </c>
      <c r="H228" s="25"/>
      <c r="I228" s="25"/>
      <c r="J228" s="25"/>
      <c r="K228" s="25"/>
      <c r="L228" s="25"/>
    </row>
    <row r="229" spans="1:12" ht="14.25" customHeight="1">
      <c r="A229" s="19">
        <v>200</v>
      </c>
      <c r="B229" s="22" t="s">
        <v>335</v>
      </c>
      <c r="C229" s="22" t="s">
        <v>251</v>
      </c>
      <c r="D229" s="24"/>
      <c r="E229" s="5"/>
      <c r="F229" s="5"/>
      <c r="G229" s="5"/>
      <c r="H229" s="25"/>
      <c r="I229" s="25"/>
      <c r="J229" s="25"/>
      <c r="K229" s="25"/>
      <c r="L229" s="25"/>
    </row>
    <row r="230" spans="1:12" ht="23.25" customHeight="1">
      <c r="A230" s="19">
        <v>200</v>
      </c>
      <c r="B230" s="22" t="s">
        <v>336</v>
      </c>
      <c r="C230" s="22" t="s">
        <v>252</v>
      </c>
      <c r="D230" s="24"/>
      <c r="E230" s="5"/>
      <c r="F230" s="5"/>
      <c r="G230" s="5"/>
      <c r="H230" s="25"/>
      <c r="I230" s="25"/>
      <c r="J230" s="25"/>
      <c r="K230" s="25"/>
      <c r="L230" s="25"/>
    </row>
    <row r="231" spans="1:12" ht="28.5" customHeight="1">
      <c r="A231" s="19">
        <v>200</v>
      </c>
      <c r="B231" s="22" t="s">
        <v>337</v>
      </c>
      <c r="C231" s="22" t="s">
        <v>253</v>
      </c>
      <c r="D231" s="24"/>
      <c r="E231" s="5"/>
      <c r="F231" s="5"/>
      <c r="G231" s="5"/>
      <c r="H231" s="25"/>
      <c r="I231" s="25"/>
      <c r="J231" s="25"/>
      <c r="K231" s="25"/>
      <c r="L231" s="25"/>
    </row>
    <row r="232" spans="1:12" ht="24" customHeight="1">
      <c r="A232" s="19">
        <v>200</v>
      </c>
      <c r="B232" s="22" t="s">
        <v>343</v>
      </c>
      <c r="C232" s="22" t="s">
        <v>254</v>
      </c>
      <c r="D232" s="24"/>
      <c r="E232" s="5"/>
      <c r="F232" s="5"/>
      <c r="G232" s="5"/>
      <c r="H232" s="25"/>
      <c r="I232" s="25"/>
      <c r="J232" s="25"/>
      <c r="K232" s="25"/>
      <c r="L232" s="25"/>
    </row>
    <row r="233" spans="1:12" ht="25.5" customHeight="1">
      <c r="A233" s="19">
        <v>200</v>
      </c>
      <c r="B233" s="22" t="s">
        <v>344</v>
      </c>
      <c r="C233" s="22" t="s">
        <v>255</v>
      </c>
      <c r="D233" s="24"/>
      <c r="E233" s="5"/>
      <c r="F233" s="5"/>
      <c r="G233" s="5"/>
      <c r="H233" s="25"/>
      <c r="I233" s="25"/>
      <c r="J233" s="25"/>
      <c r="K233" s="25"/>
      <c r="L233" s="25"/>
    </row>
    <row r="234" spans="1:12" ht="32.25" customHeight="1">
      <c r="A234" s="19">
        <v>200</v>
      </c>
      <c r="B234" s="22" t="s">
        <v>345</v>
      </c>
      <c r="C234" s="22" t="s">
        <v>256</v>
      </c>
      <c r="D234" s="24"/>
      <c r="E234" s="5"/>
      <c r="F234" s="5"/>
      <c r="G234" s="5"/>
      <c r="H234" s="25"/>
      <c r="I234" s="25"/>
      <c r="J234" s="25"/>
      <c r="K234" s="25"/>
      <c r="L234" s="25"/>
    </row>
    <row r="235" spans="1:12" ht="39" customHeight="1">
      <c r="A235" s="19">
        <v>200</v>
      </c>
      <c r="B235" s="22" t="s">
        <v>346</v>
      </c>
      <c r="C235" s="22" t="s">
        <v>289</v>
      </c>
      <c r="D235" s="24"/>
      <c r="E235" s="5"/>
      <c r="F235" s="5"/>
      <c r="G235" s="5"/>
      <c r="H235" s="25"/>
      <c r="I235" s="25"/>
      <c r="J235" s="25"/>
      <c r="K235" s="25"/>
      <c r="L235" s="25"/>
    </row>
    <row r="236" spans="1:12" s="18" customFormat="1" ht="18" customHeight="1">
      <c r="A236" s="13">
        <v>200</v>
      </c>
      <c r="B236" s="14" t="s">
        <v>157</v>
      </c>
      <c r="C236" s="14" t="s">
        <v>155</v>
      </c>
      <c r="D236" s="15">
        <f>D238+D247+D248</f>
        <v>0</v>
      </c>
      <c r="E236" s="7">
        <f>E238+E247+E248</f>
        <v>5794318.7800000003</v>
      </c>
      <c r="F236" s="7">
        <f>F238+F247+F248</f>
        <v>0</v>
      </c>
      <c r="G236" s="38">
        <f>G238+G247+G248</f>
        <v>4937109.43</v>
      </c>
      <c r="H236" s="16"/>
      <c r="I236" s="17"/>
      <c r="J236" s="17"/>
      <c r="K236" s="16"/>
      <c r="L236" s="16"/>
    </row>
    <row r="237" spans="1:12" ht="1.5" hidden="1" customHeight="1">
      <c r="A237" s="19">
        <v>200</v>
      </c>
      <c r="B237" s="22" t="s">
        <v>85</v>
      </c>
      <c r="C237" s="22" t="s">
        <v>10</v>
      </c>
      <c r="D237" s="24"/>
      <c r="E237" s="5"/>
      <c r="F237" s="5"/>
      <c r="G237" s="1"/>
      <c r="H237" s="25"/>
      <c r="I237" s="25"/>
      <c r="J237" s="25"/>
      <c r="K237" s="25"/>
      <c r="L237" s="25"/>
    </row>
    <row r="238" spans="1:12" ht="13.5" customHeight="1">
      <c r="A238" s="19">
        <v>200</v>
      </c>
      <c r="B238" s="22" t="s">
        <v>2</v>
      </c>
      <c r="C238" s="22" t="s">
        <v>35</v>
      </c>
      <c r="D238" s="24">
        <f>D239+D240+D241+D242+D243+D244+D245+D246</f>
        <v>0</v>
      </c>
      <c r="E238" s="5">
        <f>E239+E240+E241+E242+E243+E244+E245+E246</f>
        <v>2807000</v>
      </c>
      <c r="F238" s="5">
        <f>F239+F240+F241+F242+F243+F244+F245+F246</f>
        <v>0</v>
      </c>
      <c r="G238" s="1">
        <f>G239+G240+G241+G242+G243+G244+G245+G246</f>
        <v>2089806.57</v>
      </c>
      <c r="H238" s="25"/>
      <c r="I238" s="25"/>
      <c r="J238" s="25"/>
      <c r="K238" s="25"/>
      <c r="L238" s="25"/>
    </row>
    <row r="239" spans="1:12">
      <c r="A239" s="19">
        <v>200</v>
      </c>
      <c r="B239" s="22" t="s">
        <v>93</v>
      </c>
      <c r="C239" s="22" t="s">
        <v>98</v>
      </c>
      <c r="D239" s="24"/>
      <c r="E239" s="5">
        <v>44000</v>
      </c>
      <c r="F239" s="5"/>
      <c r="G239" s="1">
        <f>34167.1+3048.12</f>
        <v>37215.22</v>
      </c>
      <c r="H239" s="25"/>
      <c r="I239" s="25"/>
      <c r="J239" s="25"/>
      <c r="K239" s="25"/>
      <c r="L239" s="25"/>
    </row>
    <row r="240" spans="1:12">
      <c r="A240" s="19">
        <v>200</v>
      </c>
      <c r="B240" s="22" t="s">
        <v>19</v>
      </c>
      <c r="C240" s="22" t="s">
        <v>72</v>
      </c>
      <c r="D240" s="24"/>
      <c r="E240" s="5"/>
      <c r="F240" s="5"/>
      <c r="G240" s="1"/>
      <c r="H240" s="25"/>
      <c r="I240" s="25"/>
      <c r="J240" s="25"/>
      <c r="K240" s="25"/>
      <c r="L240" s="25"/>
    </row>
    <row r="241" spans="1:12">
      <c r="A241" s="19">
        <v>200</v>
      </c>
      <c r="B241" s="22" t="s">
        <v>122</v>
      </c>
      <c r="C241" s="22" t="s">
        <v>144</v>
      </c>
      <c r="D241" s="24"/>
      <c r="E241" s="6">
        <v>1150000</v>
      </c>
      <c r="F241" s="5"/>
      <c r="G241" s="1">
        <f>539094.29+101012.48+23826.11</f>
        <v>663932.88</v>
      </c>
      <c r="H241" s="25"/>
      <c r="I241" s="25"/>
      <c r="J241" s="25"/>
      <c r="K241" s="25"/>
      <c r="L241" s="25"/>
    </row>
    <row r="242" spans="1:12">
      <c r="A242" s="19">
        <v>200</v>
      </c>
      <c r="B242" s="22" t="s">
        <v>90</v>
      </c>
      <c r="C242" s="22" t="s">
        <v>107</v>
      </c>
      <c r="D242" s="24"/>
      <c r="E242" s="5">
        <v>620000</v>
      </c>
      <c r="F242" s="5"/>
      <c r="G242" s="1">
        <f>369108.17+105270.4+10614+4200+12046+232.68+78375+7776+10914+2500+751.85</f>
        <v>601788.1</v>
      </c>
      <c r="H242" s="25"/>
      <c r="I242" s="25"/>
      <c r="J242" s="25"/>
      <c r="K242" s="25"/>
      <c r="L242" s="25"/>
    </row>
    <row r="243" spans="1:12">
      <c r="A243" s="19">
        <v>200</v>
      </c>
      <c r="B243" s="22" t="s">
        <v>26</v>
      </c>
      <c r="C243" s="22" t="s">
        <v>114</v>
      </c>
      <c r="D243" s="24"/>
      <c r="E243" s="6">
        <v>993000</v>
      </c>
      <c r="F243" s="5"/>
      <c r="G243" s="1">
        <f>650667.17+22472.06+42212+23783.14+42212+5524</f>
        <v>786870.37000000011</v>
      </c>
      <c r="H243" s="25"/>
      <c r="I243" s="25"/>
      <c r="J243" s="25"/>
      <c r="K243" s="25"/>
      <c r="L243" s="25"/>
    </row>
    <row r="244" spans="1:12">
      <c r="A244" s="19">
        <v>200</v>
      </c>
      <c r="B244" s="22" t="s">
        <v>242</v>
      </c>
      <c r="C244" s="22" t="s">
        <v>234</v>
      </c>
      <c r="D244" s="24"/>
      <c r="E244" s="5"/>
      <c r="F244" s="5"/>
      <c r="G244" s="1"/>
      <c r="H244" s="25"/>
      <c r="I244" s="25"/>
      <c r="J244" s="25"/>
      <c r="K244" s="25"/>
      <c r="L244" s="25"/>
    </row>
    <row r="245" spans="1:12" ht="23.25">
      <c r="A245" s="19">
        <v>200</v>
      </c>
      <c r="B245" s="22" t="s">
        <v>243</v>
      </c>
      <c r="C245" s="22" t="s">
        <v>236</v>
      </c>
      <c r="D245" s="24"/>
      <c r="E245" s="5"/>
      <c r="F245" s="5"/>
      <c r="G245" s="1"/>
      <c r="H245" s="25"/>
      <c r="I245" s="25"/>
      <c r="J245" s="25"/>
      <c r="K245" s="25"/>
      <c r="L245" s="25"/>
    </row>
    <row r="246" spans="1:12" ht="34.5">
      <c r="A246" s="19">
        <v>200</v>
      </c>
      <c r="B246" s="22" t="s">
        <v>244</v>
      </c>
      <c r="C246" s="22" t="s">
        <v>238</v>
      </c>
      <c r="D246" s="24"/>
      <c r="E246" s="5"/>
      <c r="F246" s="5"/>
      <c r="G246" s="1"/>
      <c r="H246" s="25"/>
      <c r="I246" s="25"/>
      <c r="J246" s="25"/>
      <c r="K246" s="25"/>
      <c r="L246" s="25"/>
    </row>
    <row r="247" spans="1:12">
      <c r="A247" s="19">
        <v>200</v>
      </c>
      <c r="B247" s="22" t="s">
        <v>140</v>
      </c>
      <c r="C247" s="22" t="s">
        <v>158</v>
      </c>
      <c r="D247" s="24"/>
      <c r="E247" s="5"/>
      <c r="F247" s="5"/>
      <c r="G247" s="1"/>
      <c r="H247" s="25"/>
      <c r="I247" s="25"/>
      <c r="J247" s="25"/>
      <c r="K247" s="25"/>
      <c r="L247" s="25"/>
    </row>
    <row r="248" spans="1:12">
      <c r="A248" s="19">
        <v>200</v>
      </c>
      <c r="B248" s="22" t="s">
        <v>112</v>
      </c>
      <c r="C248" s="22" t="s">
        <v>132</v>
      </c>
      <c r="D248" s="24">
        <f>D249+D250</f>
        <v>0</v>
      </c>
      <c r="E248" s="5">
        <f>E249+E250</f>
        <v>2987318.7800000003</v>
      </c>
      <c r="F248" s="5">
        <f>F249+F250</f>
        <v>0</v>
      </c>
      <c r="G248" s="1">
        <f>G249+G250</f>
        <v>2847302.86</v>
      </c>
      <c r="H248" s="25"/>
      <c r="I248" s="25"/>
      <c r="J248" s="25"/>
      <c r="K248" s="25"/>
      <c r="L248" s="25"/>
    </row>
    <row r="249" spans="1:12">
      <c r="A249" s="19">
        <v>200</v>
      </c>
      <c r="B249" s="22" t="s">
        <v>162</v>
      </c>
      <c r="C249" s="22" t="s">
        <v>156</v>
      </c>
      <c r="D249" s="24"/>
      <c r="E249" s="6">
        <f>20000+3150000-440470+30000-98316.9</f>
        <v>2661213.1</v>
      </c>
      <c r="F249" s="5"/>
      <c r="G249" s="1">
        <f>2601456.78</f>
        <v>2601456.7799999998</v>
      </c>
      <c r="H249" s="25"/>
      <c r="I249" s="39"/>
      <c r="J249" s="25"/>
      <c r="K249" s="25"/>
      <c r="L249" s="25"/>
    </row>
    <row r="250" spans="1:12" ht="23.25">
      <c r="A250" s="19">
        <v>200</v>
      </c>
      <c r="B250" s="22" t="s">
        <v>116</v>
      </c>
      <c r="C250" s="22" t="s">
        <v>115</v>
      </c>
      <c r="D250" s="24">
        <f>D251+D252+D253+D254+D255+D256+D257</f>
        <v>0</v>
      </c>
      <c r="E250" s="5">
        <f>E251+E252+E253+E254+E255+E256+E257</f>
        <v>326105.68</v>
      </c>
      <c r="F250" s="5">
        <f>F251+F252+F253+F254+F255+F256+F257</f>
        <v>0</v>
      </c>
      <c r="G250" s="1">
        <f>G251+G252+G253+G254+G255+G256+G257</f>
        <v>245846.08</v>
      </c>
      <c r="H250" s="25"/>
      <c r="I250" s="25"/>
      <c r="J250" s="25"/>
      <c r="K250" s="25"/>
      <c r="L250" s="25"/>
    </row>
    <row r="251" spans="1:12">
      <c r="A251" s="19">
        <v>200</v>
      </c>
      <c r="B251" s="22" t="s">
        <v>275</v>
      </c>
      <c r="C251" s="22" t="s">
        <v>251</v>
      </c>
      <c r="D251" s="24"/>
      <c r="E251" s="5"/>
      <c r="F251" s="5"/>
      <c r="G251" s="1"/>
      <c r="H251" s="25"/>
      <c r="I251" s="25"/>
      <c r="J251" s="25"/>
      <c r="K251" s="25"/>
      <c r="L251" s="25"/>
    </row>
    <row r="252" spans="1:12" ht="23.25">
      <c r="A252" s="19">
        <v>200</v>
      </c>
      <c r="B252" s="22" t="s">
        <v>276</v>
      </c>
      <c r="C252" s="22" t="s">
        <v>252</v>
      </c>
      <c r="D252" s="24"/>
      <c r="E252" s="5"/>
      <c r="F252" s="5"/>
      <c r="G252" s="1"/>
      <c r="H252" s="25"/>
      <c r="I252" s="25"/>
      <c r="J252" s="25"/>
      <c r="K252" s="25"/>
      <c r="L252" s="25"/>
    </row>
    <row r="253" spans="1:12" ht="23.25">
      <c r="A253" s="19">
        <v>200</v>
      </c>
      <c r="B253" s="22" t="s">
        <v>277</v>
      </c>
      <c r="C253" s="22" t="s">
        <v>253</v>
      </c>
      <c r="D253" s="24"/>
      <c r="E253" s="6"/>
      <c r="F253" s="5"/>
      <c r="G253" s="1"/>
      <c r="H253" s="25"/>
      <c r="I253" s="25"/>
      <c r="J253" s="25"/>
      <c r="K253" s="25"/>
      <c r="L253" s="25"/>
    </row>
    <row r="254" spans="1:12" ht="15.75" customHeight="1">
      <c r="A254" s="19">
        <v>200</v>
      </c>
      <c r="B254" s="22" t="s">
        <v>278</v>
      </c>
      <c r="C254" s="22" t="s">
        <v>254</v>
      </c>
      <c r="D254" s="24"/>
      <c r="E254" s="5">
        <f>440470-314364.32</f>
        <v>126105.68</v>
      </c>
      <c r="F254" s="5"/>
      <c r="G254" s="1">
        <f>125533.95</f>
        <v>125533.95</v>
      </c>
      <c r="H254" s="25"/>
      <c r="I254" s="25"/>
      <c r="J254" s="25"/>
      <c r="K254" s="25"/>
      <c r="L254" s="25"/>
    </row>
    <row r="255" spans="1:12" ht="23.25">
      <c r="A255" s="19">
        <v>200</v>
      </c>
      <c r="B255" s="22" t="s">
        <v>279</v>
      </c>
      <c r="C255" s="22" t="s">
        <v>255</v>
      </c>
      <c r="D255" s="24"/>
      <c r="E255" s="6">
        <f>100000+40000+60000-60000</f>
        <v>140000</v>
      </c>
      <c r="F255" s="5"/>
      <c r="G255" s="1">
        <f>60322.13</f>
        <v>60322.13</v>
      </c>
      <c r="H255" s="25"/>
      <c r="I255" s="39"/>
      <c r="J255" s="25"/>
      <c r="K255" s="25"/>
      <c r="L255" s="25"/>
    </row>
    <row r="256" spans="1:12" ht="23.25">
      <c r="A256" s="19">
        <v>200</v>
      </c>
      <c r="B256" s="22" t="s">
        <v>280</v>
      </c>
      <c r="C256" s="22" t="s">
        <v>256</v>
      </c>
      <c r="D256" s="24"/>
      <c r="E256" s="5"/>
      <c r="F256" s="5"/>
      <c r="G256" s="1"/>
      <c r="H256" s="25"/>
      <c r="I256" s="25"/>
      <c r="J256" s="25"/>
      <c r="K256" s="25"/>
      <c r="L256" s="25"/>
    </row>
    <row r="257" spans="1:12" ht="34.5">
      <c r="A257" s="19">
        <v>200</v>
      </c>
      <c r="B257" s="22" t="s">
        <v>363</v>
      </c>
      <c r="C257" s="22" t="s">
        <v>289</v>
      </c>
      <c r="D257" s="24"/>
      <c r="E257" s="5">
        <f>60000</f>
        <v>60000</v>
      </c>
      <c r="F257" s="5"/>
      <c r="G257" s="1">
        <v>59990</v>
      </c>
      <c r="H257" s="25"/>
      <c r="I257" s="25"/>
      <c r="J257" s="25"/>
      <c r="K257" s="25"/>
      <c r="L257" s="25"/>
    </row>
    <row r="258" spans="1:12" ht="15.75" customHeight="1">
      <c r="A258" s="13">
        <v>200</v>
      </c>
      <c r="B258" s="14" t="s">
        <v>28</v>
      </c>
      <c r="C258" s="14" t="s">
        <v>142</v>
      </c>
      <c r="D258" s="29">
        <f>D260+D263</f>
        <v>0</v>
      </c>
      <c r="E258" s="30">
        <f>E260+E263</f>
        <v>0</v>
      </c>
      <c r="F258" s="30">
        <f>F260+F263</f>
        <v>0</v>
      </c>
      <c r="G258" s="30">
        <f>G263</f>
        <v>0</v>
      </c>
      <c r="H258" s="25"/>
      <c r="I258" s="25"/>
      <c r="J258" s="25"/>
      <c r="K258" s="25"/>
      <c r="L258" s="25"/>
    </row>
    <row r="259" spans="1:12" ht="3" hidden="1" customHeight="1">
      <c r="A259" s="19">
        <v>200</v>
      </c>
      <c r="B259" s="22" t="s">
        <v>58</v>
      </c>
      <c r="C259" s="22" t="s">
        <v>10</v>
      </c>
      <c r="D259" s="24"/>
      <c r="E259" s="5"/>
      <c r="F259" s="5"/>
      <c r="G259" s="5"/>
      <c r="H259" s="25"/>
      <c r="I259" s="25"/>
      <c r="J259" s="25"/>
      <c r="K259" s="25"/>
      <c r="L259" s="25"/>
    </row>
    <row r="260" spans="1:12" ht="16.5" customHeight="1">
      <c r="A260" s="19">
        <v>200</v>
      </c>
      <c r="B260" s="22" t="s">
        <v>146</v>
      </c>
      <c r="C260" s="22" t="s">
        <v>35</v>
      </c>
      <c r="D260" s="24">
        <f>D261+D262</f>
        <v>0</v>
      </c>
      <c r="E260" s="5">
        <f>E261+E262</f>
        <v>0</v>
      </c>
      <c r="F260" s="5">
        <f>F261+F262</f>
        <v>0</v>
      </c>
      <c r="G260" s="5">
        <f>G261+G262</f>
        <v>0</v>
      </c>
      <c r="H260" s="25"/>
      <c r="I260" s="25"/>
      <c r="J260" s="25"/>
      <c r="K260" s="25"/>
      <c r="L260" s="25"/>
    </row>
    <row r="261" spans="1:12">
      <c r="A261" s="19">
        <v>200</v>
      </c>
      <c r="B261" s="22" t="s">
        <v>214</v>
      </c>
      <c r="C261" s="22" t="s">
        <v>107</v>
      </c>
      <c r="D261" s="24"/>
      <c r="E261" s="5"/>
      <c r="F261" s="5"/>
      <c r="G261" s="5"/>
      <c r="H261" s="25"/>
      <c r="I261" s="25"/>
      <c r="J261" s="25"/>
      <c r="K261" s="25"/>
      <c r="L261" s="25"/>
    </row>
    <row r="262" spans="1:12">
      <c r="A262" s="19">
        <v>200</v>
      </c>
      <c r="B262" s="22" t="s">
        <v>160</v>
      </c>
      <c r="C262" s="22" t="s">
        <v>114</v>
      </c>
      <c r="D262" s="24"/>
      <c r="E262" s="5"/>
      <c r="F262" s="5"/>
      <c r="G262" s="5"/>
      <c r="H262" s="25"/>
      <c r="I262" s="25"/>
      <c r="J262" s="25"/>
      <c r="K262" s="25"/>
      <c r="L262" s="25"/>
    </row>
    <row r="263" spans="1:12">
      <c r="A263" s="19">
        <v>200</v>
      </c>
      <c r="B263" s="22" t="s">
        <v>356</v>
      </c>
      <c r="C263" s="22" t="s">
        <v>132</v>
      </c>
      <c r="D263" s="24"/>
      <c r="E263" s="6">
        <f>E264+E265</f>
        <v>0</v>
      </c>
      <c r="F263" s="5"/>
      <c r="G263" s="5">
        <f>G265+G264</f>
        <v>0</v>
      </c>
      <c r="H263" s="25"/>
      <c r="I263" s="25"/>
      <c r="J263" s="25"/>
      <c r="K263" s="25"/>
      <c r="L263" s="25"/>
    </row>
    <row r="264" spans="1:12">
      <c r="A264" s="19">
        <v>200</v>
      </c>
      <c r="B264" s="22" t="s">
        <v>351</v>
      </c>
      <c r="C264" s="22" t="s">
        <v>156</v>
      </c>
      <c r="D264" s="24"/>
      <c r="E264" s="5">
        <v>0</v>
      </c>
      <c r="F264" s="5"/>
      <c r="G264" s="5"/>
      <c r="H264" s="25"/>
      <c r="I264" s="25"/>
      <c r="J264" s="25"/>
      <c r="K264" s="25"/>
      <c r="L264" s="25"/>
    </row>
    <row r="265" spans="1:12" ht="23.25">
      <c r="A265" s="19">
        <v>200</v>
      </c>
      <c r="B265" s="22" t="s">
        <v>357</v>
      </c>
      <c r="C265" s="22" t="s">
        <v>115</v>
      </c>
      <c r="D265" s="24"/>
      <c r="E265" s="5">
        <f>E266</f>
        <v>0</v>
      </c>
      <c r="F265" s="5"/>
      <c r="G265" s="5">
        <f>G266</f>
        <v>0</v>
      </c>
      <c r="H265" s="25"/>
      <c r="I265" s="25"/>
      <c r="J265" s="25"/>
      <c r="K265" s="25"/>
      <c r="L265" s="25"/>
    </row>
    <row r="266" spans="1:12" ht="23.25">
      <c r="A266" s="19">
        <v>200</v>
      </c>
      <c r="B266" s="22" t="s">
        <v>362</v>
      </c>
      <c r="C266" s="22" t="s">
        <v>255</v>
      </c>
      <c r="D266" s="24">
        <f>D267+D268+D269+D270+D271+D272+D273</f>
        <v>0</v>
      </c>
      <c r="E266" s="6">
        <v>0</v>
      </c>
      <c r="F266" s="5"/>
      <c r="G266" s="5"/>
      <c r="H266" s="25"/>
      <c r="I266" s="25"/>
      <c r="J266" s="25"/>
      <c r="K266" s="25"/>
      <c r="L266" s="25"/>
    </row>
    <row r="267" spans="1:12" ht="24" customHeight="1">
      <c r="A267" s="13">
        <v>200</v>
      </c>
      <c r="B267" s="14" t="s">
        <v>347</v>
      </c>
      <c r="C267" s="14" t="s">
        <v>350</v>
      </c>
      <c r="D267" s="29">
        <f>D269+D273</f>
        <v>0</v>
      </c>
      <c r="E267" s="30">
        <f>E268</f>
        <v>0</v>
      </c>
      <c r="F267" s="30">
        <f>F269+F273</f>
        <v>0</v>
      </c>
      <c r="G267" s="30">
        <f>G268</f>
        <v>0</v>
      </c>
      <c r="H267" s="25"/>
      <c r="I267" s="25"/>
      <c r="J267" s="25"/>
      <c r="K267" s="25"/>
      <c r="L267" s="25"/>
    </row>
    <row r="268" spans="1:12">
      <c r="A268" s="19">
        <v>200</v>
      </c>
      <c r="B268" s="22" t="s">
        <v>348</v>
      </c>
      <c r="C268" s="22" t="s">
        <v>35</v>
      </c>
      <c r="D268" s="24">
        <f>D269+D271</f>
        <v>0</v>
      </c>
      <c r="E268" s="5">
        <f>E269+E270</f>
        <v>0</v>
      </c>
      <c r="F268" s="5">
        <f>F269+F271</f>
        <v>0</v>
      </c>
      <c r="G268" s="5">
        <f>G269+G270</f>
        <v>0</v>
      </c>
      <c r="H268" s="25"/>
      <c r="I268" s="25"/>
      <c r="J268" s="25"/>
      <c r="K268" s="25"/>
      <c r="L268" s="25"/>
    </row>
    <row r="269" spans="1:12">
      <c r="A269" s="19">
        <v>200</v>
      </c>
      <c r="B269" s="22" t="s">
        <v>349</v>
      </c>
      <c r="C269" s="22" t="s">
        <v>107</v>
      </c>
      <c r="D269" s="24"/>
      <c r="E269" s="5"/>
      <c r="F269" s="5"/>
      <c r="G269" s="5"/>
      <c r="H269" s="25"/>
      <c r="I269" s="25"/>
      <c r="J269" s="25"/>
      <c r="K269" s="39"/>
      <c r="L269" s="25"/>
    </row>
    <row r="270" spans="1:12">
      <c r="A270" s="19">
        <v>200</v>
      </c>
      <c r="B270" s="22" t="s">
        <v>355</v>
      </c>
      <c r="C270" s="22" t="s">
        <v>114</v>
      </c>
      <c r="D270" s="24"/>
      <c r="E270" s="5"/>
      <c r="F270" s="5"/>
      <c r="G270" s="5"/>
      <c r="H270" s="25"/>
      <c r="I270" s="25"/>
      <c r="J270" s="25"/>
      <c r="K270" s="25"/>
      <c r="L270" s="25"/>
    </row>
    <row r="271" spans="1:12" ht="23.25">
      <c r="A271" s="13">
        <v>200</v>
      </c>
      <c r="B271" s="23" t="s">
        <v>215</v>
      </c>
      <c r="C271" s="23" t="s">
        <v>281</v>
      </c>
      <c r="D271" s="29">
        <f>D272</f>
        <v>0</v>
      </c>
      <c r="E271" s="30">
        <f>E272</f>
        <v>220000</v>
      </c>
      <c r="F271" s="30">
        <f>F272</f>
        <v>0</v>
      </c>
      <c r="G271" s="30">
        <f>G272</f>
        <v>204705</v>
      </c>
      <c r="H271" s="25"/>
      <c r="I271" s="25"/>
      <c r="J271" s="25"/>
      <c r="K271" s="25"/>
      <c r="L271" s="25"/>
    </row>
    <row r="272" spans="1:12" s="18" customFormat="1" ht="13.5" customHeight="1">
      <c r="A272" s="19">
        <v>200</v>
      </c>
      <c r="B272" s="20" t="s">
        <v>37</v>
      </c>
      <c r="C272" s="20" t="s">
        <v>110</v>
      </c>
      <c r="D272" s="41">
        <f>D274</f>
        <v>0</v>
      </c>
      <c r="E272" s="21">
        <f>E274</f>
        <v>220000</v>
      </c>
      <c r="F272" s="21">
        <f>F274</f>
        <v>0</v>
      </c>
      <c r="G272" s="21">
        <f>G274</f>
        <v>204705</v>
      </c>
      <c r="H272" s="16"/>
      <c r="I272" s="16"/>
      <c r="J272" s="16"/>
      <c r="K272" s="16"/>
      <c r="L272" s="16"/>
    </row>
    <row r="273" spans="1:12" hidden="1">
      <c r="A273" s="19">
        <v>200</v>
      </c>
      <c r="B273" s="22" t="s">
        <v>50</v>
      </c>
      <c r="C273" s="22" t="s">
        <v>10</v>
      </c>
      <c r="D273" s="24"/>
      <c r="E273" s="5"/>
      <c r="F273" s="5"/>
      <c r="G273" s="5"/>
      <c r="H273" s="25"/>
      <c r="I273" s="25"/>
      <c r="J273" s="25"/>
      <c r="K273" s="25"/>
      <c r="L273" s="25"/>
    </row>
    <row r="274" spans="1:12">
      <c r="A274" s="19">
        <v>200</v>
      </c>
      <c r="B274" s="22" t="s">
        <v>145</v>
      </c>
      <c r="C274" s="22" t="s">
        <v>40</v>
      </c>
      <c r="D274" s="24">
        <f>D275</f>
        <v>0</v>
      </c>
      <c r="E274" s="5">
        <f>E275</f>
        <v>220000</v>
      </c>
      <c r="F274" s="5">
        <f>F275</f>
        <v>0</v>
      </c>
      <c r="G274" s="5">
        <f>G275</f>
        <v>204705</v>
      </c>
      <c r="H274" s="25"/>
      <c r="I274" s="25"/>
      <c r="J274" s="25"/>
      <c r="K274" s="25"/>
      <c r="L274" s="25"/>
    </row>
    <row r="275" spans="1:12" ht="34.5">
      <c r="A275" s="19">
        <v>200</v>
      </c>
      <c r="B275" s="22" t="s">
        <v>354</v>
      </c>
      <c r="C275" s="22" t="s">
        <v>23</v>
      </c>
      <c r="D275" s="24"/>
      <c r="E275" s="5">
        <f>220000</f>
        <v>220000</v>
      </c>
      <c r="F275" s="5"/>
      <c r="G275" s="5">
        <f>187646.25+17058.75</f>
        <v>204705</v>
      </c>
      <c r="H275" s="25"/>
      <c r="I275" s="25"/>
      <c r="J275" s="25"/>
      <c r="K275" s="25"/>
      <c r="L275" s="25"/>
    </row>
    <row r="276" spans="1:12" ht="45.75">
      <c r="A276" s="13">
        <v>200</v>
      </c>
      <c r="B276" s="23" t="s">
        <v>375</v>
      </c>
      <c r="C276" s="23" t="s">
        <v>282</v>
      </c>
      <c r="D276" s="29">
        <f>D277</f>
        <v>0</v>
      </c>
      <c r="E276" s="30">
        <f>E277</f>
        <v>50000</v>
      </c>
      <c r="F276" s="30">
        <f>F277</f>
        <v>0</v>
      </c>
      <c r="G276" s="30">
        <f>G277</f>
        <v>50000</v>
      </c>
      <c r="H276" s="25"/>
      <c r="I276" s="25"/>
      <c r="J276" s="25"/>
      <c r="K276" s="25"/>
      <c r="L276" s="25"/>
    </row>
    <row r="277" spans="1:12" s="18" customFormat="1" ht="21" customHeight="1">
      <c r="A277" s="19">
        <v>200</v>
      </c>
      <c r="B277" s="20" t="s">
        <v>111</v>
      </c>
      <c r="C277" s="20" t="s">
        <v>53</v>
      </c>
      <c r="D277" s="41">
        <f>D279</f>
        <v>0</v>
      </c>
      <c r="E277" s="21">
        <f>E279</f>
        <v>50000</v>
      </c>
      <c r="F277" s="21">
        <f>F279</f>
        <v>0</v>
      </c>
      <c r="G277" s="21">
        <f>G279</f>
        <v>50000</v>
      </c>
      <c r="H277" s="16"/>
      <c r="I277" s="16"/>
      <c r="J277" s="16"/>
      <c r="K277" s="16"/>
      <c r="L277" s="16"/>
    </row>
    <row r="278" spans="1:12" hidden="1">
      <c r="A278" s="19">
        <v>200</v>
      </c>
      <c r="B278" s="22" t="s">
        <v>148</v>
      </c>
      <c r="C278" s="22" t="s">
        <v>10</v>
      </c>
      <c r="D278" s="24"/>
      <c r="E278" s="5"/>
      <c r="F278" s="5"/>
      <c r="G278" s="5"/>
      <c r="H278" s="25"/>
      <c r="I278" s="25"/>
      <c r="J278" s="25"/>
      <c r="K278" s="25"/>
      <c r="L278" s="25"/>
    </row>
    <row r="279" spans="1:12">
      <c r="A279" s="19">
        <v>200</v>
      </c>
      <c r="B279" s="22" t="s">
        <v>59</v>
      </c>
      <c r="C279" s="22" t="s">
        <v>40</v>
      </c>
      <c r="D279" s="24">
        <f>D280</f>
        <v>0</v>
      </c>
      <c r="E279" s="5">
        <f>E280</f>
        <v>50000</v>
      </c>
      <c r="F279" s="5">
        <f>F280</f>
        <v>0</v>
      </c>
      <c r="G279" s="5">
        <f>G280</f>
        <v>50000</v>
      </c>
      <c r="H279" s="25"/>
      <c r="I279" s="25"/>
      <c r="J279" s="25"/>
      <c r="K279" s="25"/>
      <c r="L279" s="25"/>
    </row>
    <row r="280" spans="1:12" ht="23.25">
      <c r="A280" s="19">
        <v>200</v>
      </c>
      <c r="B280" s="22" t="s">
        <v>76</v>
      </c>
      <c r="C280" s="22" t="s">
        <v>12</v>
      </c>
      <c r="D280" s="24"/>
      <c r="E280" s="5">
        <v>50000</v>
      </c>
      <c r="F280" s="5"/>
      <c r="G280" s="5">
        <f>50000</f>
        <v>50000</v>
      </c>
      <c r="H280" s="25"/>
      <c r="I280" s="25"/>
      <c r="J280" s="25"/>
      <c r="K280" s="25"/>
      <c r="L280" s="39"/>
    </row>
    <row r="281" spans="1:12" ht="51.75" customHeight="1">
      <c r="A281" s="13">
        <v>200</v>
      </c>
      <c r="B281" s="23" t="s">
        <v>216</v>
      </c>
      <c r="C281" s="23" t="s">
        <v>283</v>
      </c>
      <c r="D281" s="29">
        <f t="shared" ref="D281:G283" si="1">D282</f>
        <v>0</v>
      </c>
      <c r="E281" s="30">
        <f t="shared" si="1"/>
        <v>0</v>
      </c>
      <c r="F281" s="30">
        <f t="shared" si="1"/>
        <v>0</v>
      </c>
      <c r="G281" s="30">
        <f t="shared" si="1"/>
        <v>0</v>
      </c>
      <c r="H281" s="25"/>
      <c r="I281" s="25"/>
      <c r="J281" s="25"/>
      <c r="K281" s="25"/>
      <c r="L281" s="25"/>
    </row>
    <row r="282" spans="1:12" ht="15.75" customHeight="1">
      <c r="A282" s="19">
        <v>200</v>
      </c>
      <c r="B282" s="20" t="s">
        <v>21</v>
      </c>
      <c r="C282" s="20" t="s">
        <v>64</v>
      </c>
      <c r="D282" s="24">
        <f t="shared" si="1"/>
        <v>0</v>
      </c>
      <c r="E282" s="5">
        <f t="shared" si="1"/>
        <v>0</v>
      </c>
      <c r="F282" s="5">
        <f t="shared" si="1"/>
        <v>0</v>
      </c>
      <c r="G282" s="5">
        <f t="shared" si="1"/>
        <v>0</v>
      </c>
      <c r="H282" s="25"/>
      <c r="I282" s="25"/>
      <c r="J282" s="25"/>
      <c r="K282" s="25"/>
      <c r="L282" s="25"/>
    </row>
    <row r="283" spans="1:12">
      <c r="A283" s="19">
        <v>200</v>
      </c>
      <c r="B283" s="22" t="s">
        <v>74</v>
      </c>
      <c r="C283" s="22" t="s">
        <v>132</v>
      </c>
      <c r="D283" s="24">
        <f t="shared" si="1"/>
        <v>0</v>
      </c>
      <c r="E283" s="5">
        <f t="shared" si="1"/>
        <v>0</v>
      </c>
      <c r="F283" s="5">
        <f t="shared" si="1"/>
        <v>0</v>
      </c>
      <c r="G283" s="5">
        <f t="shared" si="1"/>
        <v>0</v>
      </c>
      <c r="H283" s="25"/>
      <c r="I283" s="25"/>
      <c r="J283" s="25"/>
      <c r="K283" s="25"/>
      <c r="L283" s="25"/>
    </row>
    <row r="284" spans="1:12">
      <c r="A284" s="19">
        <v>200</v>
      </c>
      <c r="B284" s="22" t="s">
        <v>25</v>
      </c>
      <c r="C284" s="22" t="s">
        <v>156</v>
      </c>
      <c r="D284" s="24"/>
      <c r="E284" s="5"/>
      <c r="F284" s="5"/>
      <c r="G284" s="5"/>
      <c r="H284" s="25"/>
      <c r="I284" s="25"/>
      <c r="J284" s="25"/>
      <c r="K284" s="25"/>
      <c r="L284" s="25"/>
    </row>
    <row r="285" spans="1:12" ht="51.75" customHeight="1">
      <c r="A285" s="13">
        <v>200</v>
      </c>
      <c r="B285" s="23" t="s">
        <v>217</v>
      </c>
      <c r="C285" s="23" t="s">
        <v>218</v>
      </c>
      <c r="D285" s="29">
        <f>D286+D294</f>
        <v>0</v>
      </c>
      <c r="E285" s="30">
        <f>E286+E291+E294</f>
        <v>1910000</v>
      </c>
      <c r="F285" s="30">
        <f>F286+F294</f>
        <v>0</v>
      </c>
      <c r="G285" s="30">
        <f>G286+G294+G289</f>
        <v>1889491.9</v>
      </c>
      <c r="H285" s="25"/>
      <c r="I285" s="25"/>
      <c r="J285" s="25"/>
      <c r="K285" s="25"/>
      <c r="L285" s="25"/>
    </row>
    <row r="286" spans="1:12">
      <c r="A286" s="19">
        <v>200</v>
      </c>
      <c r="B286" s="20" t="s">
        <v>56</v>
      </c>
      <c r="C286" s="20" t="s">
        <v>104</v>
      </c>
      <c r="D286" s="24"/>
      <c r="E286" s="5">
        <f>E287</f>
        <v>250000</v>
      </c>
      <c r="F286" s="5">
        <f>F292</f>
        <v>0</v>
      </c>
      <c r="G286" s="5">
        <f>G287</f>
        <v>229491.9</v>
      </c>
      <c r="H286" s="25"/>
      <c r="I286" s="25"/>
      <c r="J286" s="25"/>
      <c r="K286" s="25"/>
      <c r="L286" s="25"/>
    </row>
    <row r="287" spans="1:12">
      <c r="A287" s="19">
        <v>200</v>
      </c>
      <c r="B287" s="22" t="s">
        <v>113</v>
      </c>
      <c r="C287" s="22" t="s">
        <v>35</v>
      </c>
      <c r="D287" s="24">
        <f>D288</f>
        <v>0</v>
      </c>
      <c r="E287" s="5">
        <f>E288</f>
        <v>250000</v>
      </c>
      <c r="F287" s="5">
        <f>F288</f>
        <v>0</v>
      </c>
      <c r="G287" s="5">
        <f>G288</f>
        <v>229491.9</v>
      </c>
      <c r="H287" s="25"/>
      <c r="I287" s="25"/>
      <c r="J287" s="25"/>
      <c r="K287" s="25"/>
      <c r="L287" s="25"/>
    </row>
    <row r="288" spans="1:12" ht="23.25">
      <c r="A288" s="19">
        <v>200</v>
      </c>
      <c r="B288" s="22" t="s">
        <v>352</v>
      </c>
      <c r="C288" s="22" t="s">
        <v>236</v>
      </c>
      <c r="D288" s="24"/>
      <c r="E288" s="5">
        <f>1600000-1000000-350000</f>
        <v>250000</v>
      </c>
      <c r="F288" s="5"/>
      <c r="G288" s="5">
        <f>229491.9</f>
        <v>229491.9</v>
      </c>
      <c r="H288" s="25"/>
      <c r="I288" s="25"/>
      <c r="J288" s="25"/>
      <c r="K288" s="25"/>
      <c r="L288" s="25"/>
    </row>
    <row r="289" spans="1:14">
      <c r="A289" s="19">
        <v>200</v>
      </c>
      <c r="B289" s="20" t="s">
        <v>152</v>
      </c>
      <c r="C289" s="20" t="s">
        <v>57</v>
      </c>
      <c r="D289" s="24">
        <f>D293</f>
        <v>0</v>
      </c>
      <c r="E289" s="5">
        <f>E290</f>
        <v>1660000</v>
      </c>
      <c r="F289" s="5">
        <f>F293</f>
        <v>0</v>
      </c>
      <c r="G289" s="5">
        <f>G290</f>
        <v>1660000</v>
      </c>
      <c r="H289" s="25"/>
      <c r="I289" s="25"/>
      <c r="J289" s="25"/>
      <c r="K289" s="25"/>
      <c r="L289" s="25"/>
    </row>
    <row r="290" spans="1:14">
      <c r="A290" s="19">
        <v>200</v>
      </c>
      <c r="B290" s="22" t="s">
        <v>4</v>
      </c>
      <c r="C290" s="22" t="s">
        <v>35</v>
      </c>
      <c r="D290" s="24"/>
      <c r="E290" s="5">
        <f>E291</f>
        <v>1660000</v>
      </c>
      <c r="F290" s="5"/>
      <c r="G290" s="5">
        <f>G291</f>
        <v>1660000</v>
      </c>
      <c r="H290" s="25"/>
      <c r="I290" s="25"/>
      <c r="J290" s="25"/>
      <c r="K290" s="25"/>
      <c r="L290" s="25"/>
    </row>
    <row r="291" spans="1:14" ht="23.25">
      <c r="A291" s="19">
        <v>200</v>
      </c>
      <c r="B291" s="22" t="s">
        <v>353</v>
      </c>
      <c r="C291" s="22" t="s">
        <v>236</v>
      </c>
      <c r="D291" s="24"/>
      <c r="E291" s="6">
        <f>1000000+660000</f>
        <v>1660000</v>
      </c>
      <c r="F291" s="5"/>
      <c r="G291" s="5">
        <f>1660000</f>
        <v>1660000</v>
      </c>
      <c r="H291" s="25"/>
      <c r="I291" s="25"/>
      <c r="J291" s="25"/>
      <c r="K291" s="25"/>
      <c r="L291" s="25"/>
    </row>
    <row r="292" spans="1:14">
      <c r="A292" s="19">
        <v>200</v>
      </c>
      <c r="B292" s="22" t="s">
        <v>74</v>
      </c>
      <c r="C292" s="22" t="s">
        <v>132</v>
      </c>
      <c r="D292" s="24">
        <f>D293</f>
        <v>0</v>
      </c>
      <c r="E292" s="5">
        <f>E293</f>
        <v>0</v>
      </c>
      <c r="F292" s="5">
        <f>F293</f>
        <v>0</v>
      </c>
      <c r="G292" s="5">
        <f>G293</f>
        <v>0</v>
      </c>
      <c r="H292" s="42"/>
      <c r="I292" s="2"/>
      <c r="J292" s="2"/>
      <c r="K292" s="3"/>
      <c r="L292" s="4"/>
      <c r="M292" s="7"/>
      <c r="N292" s="7"/>
    </row>
    <row r="293" spans="1:14">
      <c r="A293" s="19">
        <v>200</v>
      </c>
      <c r="B293" s="22" t="s">
        <v>25</v>
      </c>
      <c r="C293" s="22" t="s">
        <v>156</v>
      </c>
      <c r="D293" s="24"/>
      <c r="E293" s="5"/>
      <c r="F293" s="5"/>
      <c r="G293" s="5"/>
      <c r="H293" s="43"/>
      <c r="I293" s="28"/>
      <c r="J293" s="28"/>
      <c r="K293" s="44"/>
      <c r="L293" s="6"/>
      <c r="M293" s="5"/>
      <c r="N293" s="5"/>
    </row>
    <row r="294" spans="1:14" ht="23.25">
      <c r="A294" s="19">
        <v>200</v>
      </c>
      <c r="B294" s="20" t="s">
        <v>73</v>
      </c>
      <c r="C294" s="20" t="s">
        <v>97</v>
      </c>
      <c r="D294" s="24">
        <f t="shared" ref="D294:G295" si="2">D295</f>
        <v>0</v>
      </c>
      <c r="E294" s="5">
        <f t="shared" si="2"/>
        <v>0</v>
      </c>
      <c r="F294" s="5">
        <f t="shared" si="2"/>
        <v>0</v>
      </c>
      <c r="G294" s="5">
        <f t="shared" si="2"/>
        <v>0</v>
      </c>
      <c r="H294" s="43"/>
      <c r="I294" s="28"/>
      <c r="J294" s="28"/>
      <c r="K294" s="44"/>
      <c r="L294" s="6"/>
      <c r="M294" s="5"/>
      <c r="N294" s="5"/>
    </row>
    <row r="295" spans="1:14">
      <c r="A295" s="19">
        <v>200</v>
      </c>
      <c r="B295" s="22" t="s">
        <v>20</v>
      </c>
      <c r="C295" s="22" t="s">
        <v>132</v>
      </c>
      <c r="D295" s="24">
        <f t="shared" si="2"/>
        <v>0</v>
      </c>
      <c r="E295" s="5">
        <f t="shared" si="2"/>
        <v>0</v>
      </c>
      <c r="F295" s="5">
        <f t="shared" si="2"/>
        <v>0</v>
      </c>
      <c r="G295" s="5">
        <f t="shared" si="2"/>
        <v>0</v>
      </c>
      <c r="H295" s="43"/>
      <c r="I295" s="28"/>
      <c r="J295" s="28"/>
      <c r="K295" s="44"/>
      <c r="L295" s="6"/>
      <c r="M295" s="5"/>
      <c r="N295" s="5"/>
    </row>
    <row r="296" spans="1:14">
      <c r="A296" s="19">
        <v>200</v>
      </c>
      <c r="B296" s="22" t="s">
        <v>69</v>
      </c>
      <c r="C296" s="22" t="s">
        <v>156</v>
      </c>
      <c r="D296" s="24"/>
      <c r="E296" s="5"/>
      <c r="F296" s="5"/>
      <c r="G296" s="5"/>
      <c r="H296" s="25"/>
      <c r="I296" s="25"/>
      <c r="J296" s="25"/>
      <c r="K296" s="25"/>
      <c r="L296" s="25"/>
    </row>
    <row r="297" spans="1:14" ht="25.5" customHeight="1">
      <c r="A297" s="13">
        <v>200</v>
      </c>
      <c r="B297" s="23" t="s">
        <v>371</v>
      </c>
      <c r="C297" s="23" t="s">
        <v>372</v>
      </c>
      <c r="D297" s="29">
        <f>D298+D300</f>
        <v>4713.7700000000004</v>
      </c>
      <c r="E297" s="30">
        <f>E298+E300</f>
        <v>4713.7700000000004</v>
      </c>
      <c r="F297" s="30">
        <f>F298+F300</f>
        <v>4713.7699999999995</v>
      </c>
      <c r="G297" s="30">
        <f>G300+G298</f>
        <v>4713.7699999999995</v>
      </c>
      <c r="H297" s="25"/>
      <c r="I297" s="25"/>
      <c r="J297" s="25"/>
      <c r="K297" s="25"/>
      <c r="L297" s="25"/>
    </row>
    <row r="298" spans="1:14" ht="23.25">
      <c r="A298" s="19">
        <v>200</v>
      </c>
      <c r="B298" s="20" t="s">
        <v>125</v>
      </c>
      <c r="C298" s="20" t="s">
        <v>120</v>
      </c>
      <c r="D298" s="41">
        <f>D299</f>
        <v>0</v>
      </c>
      <c r="E298" s="21">
        <f>E299</f>
        <v>0</v>
      </c>
      <c r="F298" s="21"/>
      <c r="G298" s="21"/>
      <c r="H298" s="25"/>
      <c r="I298" s="25"/>
      <c r="J298" s="25"/>
      <c r="K298" s="25"/>
      <c r="L298" s="25"/>
    </row>
    <row r="299" spans="1:14" ht="34.5">
      <c r="A299" s="19">
        <v>200</v>
      </c>
      <c r="B299" s="22" t="s">
        <v>373</v>
      </c>
      <c r="C299" s="22" t="s">
        <v>374</v>
      </c>
      <c r="D299" s="24">
        <f>E299</f>
        <v>0</v>
      </c>
      <c r="E299" s="5">
        <v>0</v>
      </c>
      <c r="F299" s="5"/>
      <c r="G299" s="5"/>
      <c r="H299" s="25"/>
      <c r="I299" s="25"/>
      <c r="J299" s="25"/>
      <c r="K299" s="25"/>
      <c r="L299" s="25"/>
    </row>
    <row r="300" spans="1:14" ht="27.75" customHeight="1">
      <c r="A300" s="19">
        <v>200</v>
      </c>
      <c r="B300" s="20" t="s">
        <v>157</v>
      </c>
      <c r="C300" s="20" t="s">
        <v>377</v>
      </c>
      <c r="D300" s="41">
        <f>D301</f>
        <v>4713.7700000000004</v>
      </c>
      <c r="E300" s="21">
        <f>E301</f>
        <v>4713.7700000000004</v>
      </c>
      <c r="F300" s="21">
        <f>F301</f>
        <v>4713.7699999999995</v>
      </c>
      <c r="G300" s="21">
        <f>G301</f>
        <v>4713.7699999999995</v>
      </c>
      <c r="H300" s="25"/>
      <c r="I300" s="25"/>
      <c r="J300" s="25"/>
      <c r="K300" s="25"/>
      <c r="L300" s="25"/>
    </row>
    <row r="301" spans="1:14" ht="54" customHeight="1">
      <c r="A301" s="19">
        <v>200</v>
      </c>
      <c r="B301" s="22" t="s">
        <v>376</v>
      </c>
      <c r="C301" s="22" t="s">
        <v>378</v>
      </c>
      <c r="D301" s="24">
        <f>E301</f>
        <v>4713.7700000000004</v>
      </c>
      <c r="E301" s="5">
        <v>4713.7700000000004</v>
      </c>
      <c r="F301" s="5">
        <f>G301</f>
        <v>4713.7699999999995</v>
      </c>
      <c r="G301" s="5">
        <f>5465.62-751.85</f>
        <v>4713.7699999999995</v>
      </c>
      <c r="H301" s="25"/>
      <c r="I301" s="25"/>
      <c r="J301" s="25"/>
      <c r="K301" s="25"/>
      <c r="L301" s="25"/>
    </row>
    <row r="302" spans="1:14" ht="19.5" customHeight="1">
      <c r="A302" s="13">
        <v>200</v>
      </c>
      <c r="B302" s="23" t="s">
        <v>219</v>
      </c>
      <c r="C302" s="23" t="s">
        <v>220</v>
      </c>
      <c r="D302" s="29">
        <f>D303</f>
        <v>400</v>
      </c>
      <c r="E302" s="30">
        <f>E303</f>
        <v>400</v>
      </c>
      <c r="F302" s="30">
        <f>F303</f>
        <v>300.67</v>
      </c>
      <c r="G302" s="30">
        <f>G303</f>
        <v>300.67</v>
      </c>
      <c r="H302" s="25"/>
      <c r="I302" s="25"/>
      <c r="J302" s="25"/>
      <c r="K302" s="25"/>
      <c r="L302" s="25"/>
    </row>
    <row r="303" spans="1:14" s="18" customFormat="1" ht="26.25" customHeight="1">
      <c r="A303" s="19">
        <v>200</v>
      </c>
      <c r="B303" s="20" t="s">
        <v>79</v>
      </c>
      <c r="C303" s="20" t="s">
        <v>108</v>
      </c>
      <c r="D303" s="41">
        <f>D305</f>
        <v>400</v>
      </c>
      <c r="E303" s="21">
        <f>E305</f>
        <v>400</v>
      </c>
      <c r="F303" s="21">
        <f>F305</f>
        <v>300.67</v>
      </c>
      <c r="G303" s="21">
        <f>G305</f>
        <v>300.67</v>
      </c>
      <c r="H303" s="16"/>
      <c r="I303" s="16"/>
      <c r="J303" s="16"/>
      <c r="K303" s="16"/>
      <c r="L303" s="16"/>
    </row>
    <row r="304" spans="1:14" hidden="1">
      <c r="A304" s="19">
        <v>200</v>
      </c>
      <c r="B304" s="22" t="s">
        <v>7</v>
      </c>
      <c r="C304" s="22" t="s">
        <v>10</v>
      </c>
      <c r="D304" s="24"/>
      <c r="E304" s="5"/>
      <c r="F304" s="5"/>
      <c r="G304" s="5"/>
      <c r="H304" s="25"/>
      <c r="I304" s="25"/>
      <c r="J304" s="25"/>
      <c r="K304" s="25"/>
      <c r="L304" s="25"/>
    </row>
    <row r="305" spans="1:12" ht="23.25">
      <c r="A305" s="19">
        <v>200</v>
      </c>
      <c r="B305" s="22" t="s">
        <v>143</v>
      </c>
      <c r="C305" s="22" t="s">
        <v>62</v>
      </c>
      <c r="D305" s="24">
        <f>D306</f>
        <v>400</v>
      </c>
      <c r="E305" s="5">
        <f>E306</f>
        <v>400</v>
      </c>
      <c r="F305" s="5">
        <f>F306</f>
        <v>300.67</v>
      </c>
      <c r="G305" s="5">
        <f>G306</f>
        <v>300.67</v>
      </c>
      <c r="H305" s="25"/>
      <c r="I305" s="25"/>
      <c r="J305" s="25"/>
      <c r="K305" s="25"/>
      <c r="L305" s="25"/>
    </row>
    <row r="306" spans="1:12">
      <c r="A306" s="19">
        <v>200</v>
      </c>
      <c r="B306" s="22" t="s">
        <v>43</v>
      </c>
      <c r="C306" s="22" t="s">
        <v>153</v>
      </c>
      <c r="D306" s="24">
        <f>E306</f>
        <v>400</v>
      </c>
      <c r="E306" s="5">
        <v>400</v>
      </c>
      <c r="F306" s="5">
        <f>G306</f>
        <v>300.67</v>
      </c>
      <c r="G306" s="5">
        <f>300.55+0.12</f>
        <v>300.67</v>
      </c>
      <c r="H306" s="25"/>
      <c r="I306" s="25"/>
      <c r="J306" s="25"/>
      <c r="K306" s="25"/>
      <c r="L306" s="25"/>
    </row>
    <row r="307" spans="1:12" ht="80.25" customHeight="1">
      <c r="A307" s="13">
        <v>200</v>
      </c>
      <c r="B307" s="23" t="s">
        <v>221</v>
      </c>
      <c r="C307" s="23" t="s">
        <v>284</v>
      </c>
      <c r="D307" s="29">
        <f t="shared" ref="D307:G309" si="3">D308</f>
        <v>0</v>
      </c>
      <c r="E307" s="30">
        <f t="shared" si="3"/>
        <v>0</v>
      </c>
      <c r="F307" s="30">
        <f t="shared" si="3"/>
        <v>0</v>
      </c>
      <c r="G307" s="30">
        <f t="shared" si="3"/>
        <v>0</v>
      </c>
      <c r="H307" s="25"/>
      <c r="I307" s="25"/>
      <c r="J307" s="25"/>
      <c r="K307" s="25"/>
      <c r="L307" s="25"/>
    </row>
    <row r="308" spans="1:12">
      <c r="A308" s="19">
        <v>200</v>
      </c>
      <c r="B308" s="20" t="s">
        <v>102</v>
      </c>
      <c r="C308" s="20" t="s">
        <v>131</v>
      </c>
      <c r="D308" s="24">
        <f t="shared" si="3"/>
        <v>0</v>
      </c>
      <c r="E308" s="5">
        <f t="shared" si="3"/>
        <v>0</v>
      </c>
      <c r="F308" s="5">
        <f t="shared" si="3"/>
        <v>0</v>
      </c>
      <c r="G308" s="5">
        <f t="shared" si="3"/>
        <v>0</v>
      </c>
      <c r="H308" s="25"/>
      <c r="I308" s="25"/>
      <c r="J308" s="25"/>
      <c r="K308" s="25"/>
      <c r="L308" s="25"/>
    </row>
    <row r="309" spans="1:12" ht="23.25">
      <c r="A309" s="19">
        <v>200</v>
      </c>
      <c r="B309" s="22" t="s">
        <v>139</v>
      </c>
      <c r="C309" s="22" t="s">
        <v>285</v>
      </c>
      <c r="D309" s="24">
        <f t="shared" si="3"/>
        <v>0</v>
      </c>
      <c r="E309" s="5">
        <f t="shared" si="3"/>
        <v>0</v>
      </c>
      <c r="F309" s="5">
        <f t="shared" si="3"/>
        <v>0</v>
      </c>
      <c r="G309" s="5">
        <f t="shared" si="3"/>
        <v>0</v>
      </c>
      <c r="H309" s="25"/>
      <c r="I309" s="25"/>
      <c r="J309" s="25"/>
      <c r="K309" s="25"/>
      <c r="L309" s="25"/>
    </row>
    <row r="310" spans="1:12" ht="38.25" customHeight="1">
      <c r="A310" s="19">
        <v>200</v>
      </c>
      <c r="B310" s="22" t="s">
        <v>287</v>
      </c>
      <c r="C310" s="22" t="s">
        <v>286</v>
      </c>
      <c r="D310" s="24"/>
      <c r="E310" s="5"/>
      <c r="F310" s="5"/>
      <c r="G310" s="5"/>
      <c r="H310" s="25"/>
      <c r="I310" s="25"/>
      <c r="J310" s="25"/>
      <c r="K310" s="25"/>
      <c r="L310" s="25"/>
    </row>
    <row r="311" spans="1:12" ht="26.25" customHeight="1">
      <c r="A311" s="13">
        <v>200</v>
      </c>
      <c r="B311" s="23" t="s">
        <v>222</v>
      </c>
      <c r="C311" s="23" t="s">
        <v>223</v>
      </c>
      <c r="D311" s="29">
        <f>D312+D314</f>
        <v>0</v>
      </c>
      <c r="E311" s="30">
        <f>E312+E314</f>
        <v>75000</v>
      </c>
      <c r="F311" s="30">
        <f>F312+F314</f>
        <v>0</v>
      </c>
      <c r="G311" s="30">
        <f>G312+G314</f>
        <v>12370.96</v>
      </c>
      <c r="H311" s="25"/>
      <c r="I311" s="25"/>
      <c r="J311" s="25"/>
      <c r="K311" s="25"/>
      <c r="L311" s="25"/>
    </row>
    <row r="312" spans="1:12" ht="57">
      <c r="A312" s="19">
        <v>200</v>
      </c>
      <c r="B312" s="20" t="s">
        <v>29</v>
      </c>
      <c r="C312" s="20" t="s">
        <v>36</v>
      </c>
      <c r="D312" s="24">
        <f>D313</f>
        <v>0</v>
      </c>
      <c r="E312" s="5">
        <f>E313</f>
        <v>60000</v>
      </c>
      <c r="F312" s="5">
        <f>F313</f>
        <v>0</v>
      </c>
      <c r="G312" s="5">
        <f>G313</f>
        <v>9841.0499999999993</v>
      </c>
      <c r="H312" s="25"/>
      <c r="I312" s="25"/>
      <c r="J312" s="25"/>
      <c r="K312" s="25"/>
      <c r="L312" s="25"/>
    </row>
    <row r="313" spans="1:12">
      <c r="A313" s="19">
        <v>200</v>
      </c>
      <c r="B313" s="22" t="s">
        <v>291</v>
      </c>
      <c r="C313" s="22" t="s">
        <v>158</v>
      </c>
      <c r="D313" s="24"/>
      <c r="E313" s="6">
        <f>60000</f>
        <v>60000</v>
      </c>
      <c r="F313" s="5"/>
      <c r="G313" s="5">
        <f>9841.05</f>
        <v>9841.0499999999993</v>
      </c>
      <c r="H313" s="25"/>
      <c r="I313" s="25"/>
      <c r="J313" s="25"/>
      <c r="K313" s="25"/>
      <c r="L313" s="25"/>
    </row>
    <row r="314" spans="1:12">
      <c r="A314" s="19">
        <v>200</v>
      </c>
      <c r="B314" s="20" t="s">
        <v>157</v>
      </c>
      <c r="C314" s="20" t="s">
        <v>155</v>
      </c>
      <c r="D314" s="24">
        <f>D315</f>
        <v>0</v>
      </c>
      <c r="E314" s="5">
        <f>E315</f>
        <v>15000</v>
      </c>
      <c r="F314" s="5">
        <f>F315</f>
        <v>0</v>
      </c>
      <c r="G314" s="5">
        <f>G315</f>
        <v>2529.91</v>
      </c>
      <c r="H314" s="25"/>
      <c r="I314" s="25"/>
      <c r="J314" s="25"/>
      <c r="K314" s="25"/>
      <c r="L314" s="25"/>
    </row>
    <row r="315" spans="1:12">
      <c r="A315" s="19">
        <v>200</v>
      </c>
      <c r="B315" s="22" t="s">
        <v>292</v>
      </c>
      <c r="C315" s="22" t="s">
        <v>158</v>
      </c>
      <c r="D315" s="24"/>
      <c r="E315" s="5">
        <v>15000</v>
      </c>
      <c r="F315" s="5"/>
      <c r="G315" s="5">
        <f>2529.91</f>
        <v>2529.91</v>
      </c>
      <c r="H315" s="25"/>
      <c r="I315" s="25"/>
      <c r="J315" s="25"/>
      <c r="K315" s="25"/>
      <c r="L315" s="25"/>
    </row>
    <row r="316" spans="1:12" ht="15.75" customHeight="1">
      <c r="A316" s="13">
        <v>200</v>
      </c>
      <c r="B316" s="23" t="s">
        <v>224</v>
      </c>
      <c r="C316" s="23" t="s">
        <v>225</v>
      </c>
      <c r="D316" s="29">
        <f>D317+D319</f>
        <v>0</v>
      </c>
      <c r="E316" s="30">
        <f>E317+E319</f>
        <v>257000</v>
      </c>
      <c r="F316" s="30">
        <f>F317+F319</f>
        <v>0</v>
      </c>
      <c r="G316" s="30">
        <f>G317+G319</f>
        <v>251859</v>
      </c>
      <c r="H316" s="25"/>
      <c r="I316" s="25"/>
      <c r="J316" s="25"/>
      <c r="K316" s="25"/>
      <c r="L316" s="25"/>
    </row>
    <row r="317" spans="1:12" ht="57">
      <c r="A317" s="19">
        <v>200</v>
      </c>
      <c r="B317" s="20" t="s">
        <v>29</v>
      </c>
      <c r="C317" s="20" t="s">
        <v>36</v>
      </c>
      <c r="D317" s="24">
        <f>D318</f>
        <v>0</v>
      </c>
      <c r="E317" s="5">
        <f>E318</f>
        <v>252000</v>
      </c>
      <c r="F317" s="5">
        <f>F318</f>
        <v>0</v>
      </c>
      <c r="G317" s="5">
        <f>G318</f>
        <v>251471</v>
      </c>
      <c r="H317" s="25"/>
      <c r="I317" s="25"/>
      <c r="J317" s="25"/>
      <c r="K317" s="25"/>
      <c r="L317" s="25"/>
    </row>
    <row r="318" spans="1:12">
      <c r="A318" s="19">
        <v>200</v>
      </c>
      <c r="B318" s="22" t="s">
        <v>291</v>
      </c>
      <c r="C318" s="22" t="s">
        <v>158</v>
      </c>
      <c r="D318" s="24"/>
      <c r="E318" s="6">
        <f>200000+52000</f>
        <v>252000</v>
      </c>
      <c r="F318" s="5"/>
      <c r="G318" s="5">
        <f>251471</f>
        <v>251471</v>
      </c>
      <c r="H318" s="25"/>
      <c r="I318" s="25"/>
      <c r="J318" s="25"/>
      <c r="K318" s="25"/>
      <c r="L318" s="25"/>
    </row>
    <row r="319" spans="1:12">
      <c r="A319" s="19">
        <v>200</v>
      </c>
      <c r="B319" s="20" t="s">
        <v>157</v>
      </c>
      <c r="C319" s="20" t="s">
        <v>155</v>
      </c>
      <c r="D319" s="24">
        <f>D320</f>
        <v>0</v>
      </c>
      <c r="E319" s="5">
        <f>E320</f>
        <v>5000</v>
      </c>
      <c r="F319" s="5">
        <f>F320</f>
        <v>0</v>
      </c>
      <c r="G319" s="5">
        <f>G320</f>
        <v>388</v>
      </c>
      <c r="H319" s="25"/>
      <c r="I319" s="25"/>
      <c r="J319" s="25"/>
      <c r="K319" s="25"/>
      <c r="L319" s="25"/>
    </row>
    <row r="320" spans="1:12">
      <c r="A320" s="19">
        <v>200</v>
      </c>
      <c r="B320" s="22" t="s">
        <v>292</v>
      </c>
      <c r="C320" s="22" t="s">
        <v>158</v>
      </c>
      <c r="D320" s="24"/>
      <c r="E320" s="5">
        <v>5000</v>
      </c>
      <c r="F320" s="5"/>
      <c r="G320" s="5">
        <f>388</f>
        <v>388</v>
      </c>
      <c r="H320" s="25"/>
      <c r="I320" s="25"/>
      <c r="J320" s="25"/>
      <c r="K320" s="25"/>
      <c r="L320" s="25"/>
    </row>
    <row r="321" spans="1:12">
      <c r="A321" s="13">
        <v>200</v>
      </c>
      <c r="B321" s="23" t="s">
        <v>226</v>
      </c>
      <c r="C321" s="23" t="s">
        <v>227</v>
      </c>
      <c r="D321" s="29">
        <f>D322+D326+D329</f>
        <v>0</v>
      </c>
      <c r="E321" s="30">
        <f>E322+E326+E329</f>
        <v>14000</v>
      </c>
      <c r="F321" s="30">
        <f>F322+F326+F329</f>
        <v>0</v>
      </c>
      <c r="G321" s="30">
        <f>G322+G326+G329</f>
        <v>10989.619999999999</v>
      </c>
      <c r="H321" s="25"/>
      <c r="I321" s="25"/>
      <c r="J321" s="25"/>
      <c r="K321" s="25"/>
      <c r="L321" s="25"/>
    </row>
    <row r="322" spans="1:12" ht="61.5" customHeight="1">
      <c r="A322" s="19">
        <v>200</v>
      </c>
      <c r="B322" s="20" t="s">
        <v>29</v>
      </c>
      <c r="C322" s="20" t="s">
        <v>36</v>
      </c>
      <c r="D322" s="24">
        <f t="shared" ref="D322:G322" si="4">D323</f>
        <v>0</v>
      </c>
      <c r="E322" s="5">
        <f t="shared" si="4"/>
        <v>12000</v>
      </c>
      <c r="F322" s="5">
        <f t="shared" si="4"/>
        <v>0</v>
      </c>
      <c r="G322" s="5">
        <f t="shared" si="4"/>
        <v>10902.96</v>
      </c>
      <c r="H322" s="25"/>
      <c r="I322" s="25"/>
      <c r="J322" s="25"/>
      <c r="K322" s="25"/>
      <c r="L322" s="25"/>
    </row>
    <row r="323" spans="1:12" ht="27.75" customHeight="1">
      <c r="A323" s="19">
        <v>200</v>
      </c>
      <c r="B323" s="20" t="s">
        <v>8</v>
      </c>
      <c r="C323" s="20" t="s">
        <v>158</v>
      </c>
      <c r="D323" s="24"/>
      <c r="E323" s="5">
        <f>E325+E324</f>
        <v>12000</v>
      </c>
      <c r="F323" s="5">
        <f>F325</f>
        <v>0</v>
      </c>
      <c r="G323" s="5">
        <f>G325+G324</f>
        <v>10902.96</v>
      </c>
      <c r="H323" s="25"/>
      <c r="I323" s="25"/>
      <c r="J323" s="25"/>
      <c r="K323" s="25"/>
      <c r="L323" s="25"/>
    </row>
    <row r="324" spans="1:12" ht="27.75" customHeight="1">
      <c r="A324" s="19">
        <v>200</v>
      </c>
      <c r="B324" s="20" t="s">
        <v>382</v>
      </c>
      <c r="C324" s="22" t="s">
        <v>158</v>
      </c>
      <c r="D324" s="24"/>
      <c r="E324" s="5">
        <v>1000</v>
      </c>
      <c r="F324" s="5"/>
      <c r="G324" s="5">
        <f>0.91</f>
        <v>0.91</v>
      </c>
      <c r="H324" s="25"/>
      <c r="I324" s="25"/>
      <c r="J324" s="25"/>
      <c r="K324" s="25"/>
      <c r="L324" s="25"/>
    </row>
    <row r="325" spans="1:12" ht="27.75" customHeight="1">
      <c r="A325" s="19">
        <v>200</v>
      </c>
      <c r="B325" s="20" t="s">
        <v>294</v>
      </c>
      <c r="C325" s="22" t="s">
        <v>295</v>
      </c>
      <c r="D325" s="24"/>
      <c r="E325" s="5">
        <v>11000</v>
      </c>
      <c r="F325" s="5"/>
      <c r="G325" s="5">
        <f>42.05+10860</f>
        <v>10902.05</v>
      </c>
      <c r="H325" s="25"/>
      <c r="I325" s="25"/>
      <c r="J325" s="25"/>
      <c r="K325" s="25"/>
      <c r="L325" s="25"/>
    </row>
    <row r="326" spans="1:12" ht="20.25" customHeight="1">
      <c r="A326" s="19">
        <v>200</v>
      </c>
      <c r="B326" s="20" t="s">
        <v>21</v>
      </c>
      <c r="C326" s="20" t="s">
        <v>64</v>
      </c>
      <c r="D326" s="24">
        <f t="shared" ref="D326:G327" si="5">D327</f>
        <v>0</v>
      </c>
      <c r="E326" s="5">
        <f t="shared" si="5"/>
        <v>0</v>
      </c>
      <c r="F326" s="5">
        <f t="shared" si="5"/>
        <v>0</v>
      </c>
      <c r="G326" s="5">
        <f t="shared" si="5"/>
        <v>0</v>
      </c>
      <c r="H326" s="25"/>
      <c r="I326" s="25"/>
      <c r="J326" s="25"/>
      <c r="K326" s="25"/>
      <c r="L326" s="25"/>
    </row>
    <row r="327" spans="1:12" ht="20.25" customHeight="1">
      <c r="A327" s="19">
        <v>200</v>
      </c>
      <c r="B327" s="20" t="s">
        <v>5</v>
      </c>
      <c r="C327" s="20" t="s">
        <v>158</v>
      </c>
      <c r="D327" s="24">
        <f t="shared" si="5"/>
        <v>0</v>
      </c>
      <c r="E327" s="5">
        <f t="shared" si="5"/>
        <v>0</v>
      </c>
      <c r="F327" s="5">
        <f t="shared" si="5"/>
        <v>0</v>
      </c>
      <c r="G327" s="5">
        <f t="shared" si="5"/>
        <v>0</v>
      </c>
      <c r="H327" s="25"/>
      <c r="I327" s="25"/>
      <c r="J327" s="25"/>
      <c r="K327" s="25"/>
      <c r="L327" s="25"/>
    </row>
    <row r="328" spans="1:12" ht="27" customHeight="1">
      <c r="A328" s="19">
        <v>200</v>
      </c>
      <c r="B328" s="20" t="s">
        <v>290</v>
      </c>
      <c r="C328" s="22" t="s">
        <v>295</v>
      </c>
      <c r="D328" s="24"/>
      <c r="E328" s="5"/>
      <c r="F328" s="5"/>
      <c r="G328" s="5"/>
      <c r="H328" s="25"/>
      <c r="I328" s="25"/>
      <c r="J328" s="25"/>
      <c r="K328" s="25"/>
      <c r="L328" s="25"/>
    </row>
    <row r="329" spans="1:12" ht="21" customHeight="1">
      <c r="A329" s="19">
        <v>200</v>
      </c>
      <c r="B329" s="20" t="s">
        <v>157</v>
      </c>
      <c r="C329" s="20" t="s">
        <v>155</v>
      </c>
      <c r="D329" s="24">
        <f t="shared" ref="D329:G329" si="6">D330</f>
        <v>0</v>
      </c>
      <c r="E329" s="5">
        <f t="shared" si="6"/>
        <v>2000</v>
      </c>
      <c r="F329" s="5">
        <f t="shared" si="6"/>
        <v>0</v>
      </c>
      <c r="G329" s="5">
        <f t="shared" si="6"/>
        <v>86.66</v>
      </c>
      <c r="H329" s="25"/>
      <c r="I329" s="25"/>
      <c r="J329" s="25"/>
      <c r="K329" s="25"/>
      <c r="L329" s="25"/>
    </row>
    <row r="330" spans="1:12" ht="18" customHeight="1">
      <c r="A330" s="19">
        <v>200</v>
      </c>
      <c r="B330" s="22" t="s">
        <v>140</v>
      </c>
      <c r="C330" s="22" t="s">
        <v>158</v>
      </c>
      <c r="D330" s="24">
        <f>D332</f>
        <v>0</v>
      </c>
      <c r="E330" s="5">
        <f>E332+E331</f>
        <v>2000</v>
      </c>
      <c r="F330" s="5">
        <f>F332</f>
        <v>0</v>
      </c>
      <c r="G330" s="5">
        <f>G332+G331</f>
        <v>86.66</v>
      </c>
      <c r="H330" s="25"/>
      <c r="I330" s="25"/>
      <c r="J330" s="25"/>
      <c r="K330" s="25"/>
      <c r="L330" s="25"/>
    </row>
    <row r="331" spans="1:12" ht="18" customHeight="1">
      <c r="A331" s="19"/>
      <c r="B331" s="22" t="s">
        <v>383</v>
      </c>
      <c r="C331" s="22" t="s">
        <v>158</v>
      </c>
      <c r="D331" s="24"/>
      <c r="E331" s="5">
        <v>1000</v>
      </c>
      <c r="F331" s="5"/>
      <c r="G331" s="5">
        <v>0</v>
      </c>
      <c r="H331" s="25"/>
      <c r="I331" s="25"/>
      <c r="J331" s="25"/>
      <c r="K331" s="25"/>
      <c r="L331" s="25"/>
    </row>
    <row r="332" spans="1:12" ht="25.5" customHeight="1">
      <c r="A332" s="19">
        <v>200</v>
      </c>
      <c r="B332" s="22" t="s">
        <v>293</v>
      </c>
      <c r="C332" s="22" t="s">
        <v>295</v>
      </c>
      <c r="D332" s="24"/>
      <c r="E332" s="5">
        <v>1000</v>
      </c>
      <c r="F332" s="5"/>
      <c r="G332" s="5">
        <v>86.66</v>
      </c>
      <c r="H332" s="25"/>
      <c r="I332" s="25"/>
      <c r="J332" s="25"/>
      <c r="K332" s="25"/>
      <c r="L332" s="25"/>
    </row>
    <row r="333" spans="1:12" ht="25.5" customHeight="1">
      <c r="A333" s="45">
        <v>200</v>
      </c>
      <c r="B333" s="23" t="s">
        <v>368</v>
      </c>
      <c r="C333" s="23" t="s">
        <v>369</v>
      </c>
      <c r="D333" s="29"/>
      <c r="E333" s="30">
        <f>E334</f>
        <v>544000</v>
      </c>
      <c r="F333" s="30"/>
      <c r="G333" s="30">
        <f>G334</f>
        <v>543110</v>
      </c>
      <c r="H333" s="25"/>
      <c r="I333" s="25"/>
      <c r="J333" s="25"/>
      <c r="K333" s="25"/>
      <c r="L333" s="25"/>
    </row>
    <row r="334" spans="1:12" ht="25.5" customHeight="1">
      <c r="A334" s="13">
        <v>200</v>
      </c>
      <c r="B334" s="14" t="s">
        <v>172</v>
      </c>
      <c r="C334" s="14" t="s">
        <v>87</v>
      </c>
      <c r="D334" s="24"/>
      <c r="E334" s="5">
        <f>E335</f>
        <v>544000</v>
      </c>
      <c r="F334" s="5"/>
      <c r="G334" s="5">
        <f>G335</f>
        <v>543110</v>
      </c>
      <c r="H334" s="25"/>
      <c r="I334" s="25"/>
      <c r="J334" s="25"/>
      <c r="K334" s="25"/>
      <c r="L334" s="25"/>
    </row>
    <row r="335" spans="1:12" ht="25.5" customHeight="1">
      <c r="A335" s="19">
        <v>200</v>
      </c>
      <c r="B335" s="22" t="s">
        <v>94</v>
      </c>
      <c r="C335" s="22" t="s">
        <v>10</v>
      </c>
      <c r="D335" s="24"/>
      <c r="E335" s="5">
        <f>E336</f>
        <v>544000</v>
      </c>
      <c r="F335" s="5"/>
      <c r="G335" s="5">
        <f>G336</f>
        <v>543110</v>
      </c>
      <c r="H335" s="25"/>
      <c r="I335" s="25"/>
      <c r="J335" s="25"/>
      <c r="K335" s="25"/>
      <c r="L335" s="25"/>
    </row>
    <row r="336" spans="1:12" ht="19.5" customHeight="1">
      <c r="A336" s="19">
        <v>200</v>
      </c>
      <c r="B336" s="22" t="s">
        <v>370</v>
      </c>
      <c r="C336" s="22" t="s">
        <v>158</v>
      </c>
      <c r="D336" s="24"/>
      <c r="E336" s="5">
        <v>544000</v>
      </c>
      <c r="F336" s="5"/>
      <c r="G336" s="5">
        <f>543110</f>
        <v>543110</v>
      </c>
      <c r="H336" s="25"/>
      <c r="I336" s="25"/>
      <c r="J336" s="25"/>
      <c r="K336" s="25"/>
      <c r="L336" s="25"/>
    </row>
    <row r="337" spans="1:12" s="18" customFormat="1" ht="28.5" customHeight="1">
      <c r="A337" s="42"/>
      <c r="B337" s="2" t="s">
        <v>133</v>
      </c>
      <c r="C337" s="2" t="s">
        <v>32</v>
      </c>
      <c r="D337" s="3">
        <f>-[1]Sheet2!$D$6</f>
        <v>9348599.2200000007</v>
      </c>
      <c r="E337" s="4">
        <f>-[1]Sheet2!$E$6</f>
        <v>-150999.99999999627</v>
      </c>
      <c r="F337" s="4">
        <f>-[1]Sheet2!$F$6</f>
        <v>9317570.5500000007</v>
      </c>
      <c r="G337" s="4">
        <f>-[1]Sheet2!$G$6</f>
        <v>2652864.7900000028</v>
      </c>
      <c r="H337" s="16"/>
      <c r="I337" s="16"/>
      <c r="J337" s="16"/>
      <c r="K337" s="16"/>
      <c r="L337" s="16"/>
    </row>
    <row r="338" spans="1:12">
      <c r="D338" s="25"/>
      <c r="E338" s="46" t="s">
        <v>119</v>
      </c>
      <c r="F338" s="46"/>
      <c r="G338" s="47"/>
      <c r="H338" s="25"/>
      <c r="I338" s="25"/>
      <c r="J338" s="25"/>
      <c r="K338" s="25"/>
      <c r="L338" s="25"/>
    </row>
    <row r="339" spans="1:12" ht="15">
      <c r="E339" s="48"/>
      <c r="F339" s="48"/>
      <c r="G339" s="49"/>
      <c r="H339" s="25"/>
      <c r="I339" s="25"/>
      <c r="J339" s="25"/>
      <c r="K339" s="25"/>
      <c r="L339" s="25"/>
    </row>
    <row r="340" spans="1:12">
      <c r="E340" s="50"/>
      <c r="F340" s="50"/>
      <c r="G340" s="49"/>
    </row>
    <row r="341" spans="1:12" ht="15">
      <c r="B341" s="51" t="s">
        <v>385</v>
      </c>
      <c r="C341" s="52"/>
      <c r="D341" s="52"/>
      <c r="E341" s="51" t="s">
        <v>386</v>
      </c>
      <c r="F341" s="48"/>
      <c r="G341" s="49"/>
    </row>
    <row r="342" spans="1:12">
      <c r="E342" s="50"/>
      <c r="F342" s="50"/>
      <c r="G342" s="49"/>
    </row>
    <row r="343" spans="1:12" ht="15">
      <c r="B343" s="51" t="s">
        <v>181</v>
      </c>
      <c r="C343" s="52"/>
      <c r="D343" s="52"/>
      <c r="E343" s="51" t="s">
        <v>387</v>
      </c>
      <c r="F343" s="48"/>
      <c r="G343" s="49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2021-01-18T13:17:38Z</cp:lastPrinted>
  <dcterms:created xsi:type="dcterms:W3CDTF">2014-08-26T07:56:34Z</dcterms:created>
  <dcterms:modified xsi:type="dcterms:W3CDTF">2021-01-18T13:17:48Z</dcterms:modified>
</cp:coreProperties>
</file>