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225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H131" i="2"/>
  <c r="G117"/>
  <c r="H19"/>
  <c r="F117"/>
  <c r="F73"/>
  <c r="G122"/>
  <c r="F126"/>
  <c r="G99"/>
  <c r="F118"/>
  <c r="H91"/>
  <c r="F100"/>
  <c r="H18"/>
  <c r="H74"/>
  <c r="E126"/>
  <c r="H59"/>
  <c r="F123"/>
  <c r="E123" s="1"/>
  <c r="F79"/>
  <c r="F125"/>
  <c r="F127"/>
  <c r="F93"/>
  <c r="F94"/>
  <c r="F82"/>
  <c r="F84"/>
  <c r="F68"/>
  <c r="F59"/>
  <c r="F54"/>
  <c r="F46"/>
  <c r="F39"/>
  <c r="F37"/>
  <c r="F34"/>
  <c r="F30"/>
  <c r="F21"/>
  <c r="F20"/>
  <c r="F19"/>
  <c r="G125"/>
  <c r="F120" l="1"/>
  <c r="H81" l="1"/>
  <c r="F81"/>
  <c r="H83" l="1"/>
  <c r="H80" s="1"/>
  <c r="H120" l="1"/>
  <c r="H17" l="1"/>
  <c r="E120" l="1"/>
  <c r="G127"/>
  <c r="H78"/>
  <c r="H77" s="1"/>
  <c r="F92"/>
  <c r="G78"/>
  <c r="G77" s="1"/>
  <c r="F78"/>
  <c r="F77" s="1"/>
  <c r="E78"/>
  <c r="E77" s="1"/>
  <c r="E117"/>
  <c r="E122"/>
  <c r="H29"/>
  <c r="G118"/>
  <c r="E125"/>
  <c r="F109"/>
  <c r="F108" s="1"/>
  <c r="F107" s="1"/>
  <c r="F102" s="1"/>
  <c r="G124"/>
  <c r="H109"/>
  <c r="G121"/>
  <c r="G123"/>
  <c r="H88"/>
  <c r="E127"/>
  <c r="E118"/>
  <c r="E108"/>
  <c r="E107" s="1"/>
  <c r="E99"/>
  <c r="G120" l="1"/>
  <c r="G119" s="1"/>
  <c r="E121"/>
  <c r="H69"/>
  <c r="G69"/>
  <c r="F69"/>
  <c r="E69"/>
  <c r="H129" l="1"/>
  <c r="G129"/>
  <c r="F129"/>
  <c r="E129"/>
  <c r="H87"/>
  <c r="G87"/>
  <c r="F87"/>
  <c r="E87"/>
  <c r="H90"/>
  <c r="G91"/>
  <c r="G90" s="1"/>
  <c r="F91"/>
  <c r="F90" s="1"/>
  <c r="F86" s="1"/>
  <c r="E91"/>
  <c r="E90" s="1"/>
  <c r="F83"/>
  <c r="F80" s="1"/>
  <c r="G84"/>
  <c r="G83" s="1"/>
  <c r="E84"/>
  <c r="E83" s="1"/>
  <c r="E72"/>
  <c r="G74"/>
  <c r="F74"/>
  <c r="E74"/>
  <c r="H72"/>
  <c r="H71" s="1"/>
  <c r="G72"/>
  <c r="G71" s="1"/>
  <c r="F72"/>
  <c r="F71" s="1"/>
  <c r="H67"/>
  <c r="G67"/>
  <c r="F67"/>
  <c r="F66" s="1"/>
  <c r="E67"/>
  <c r="E66" s="1"/>
  <c r="H64"/>
  <c r="G64"/>
  <c r="F64"/>
  <c r="E64"/>
  <c r="H61"/>
  <c r="H60" s="1"/>
  <c r="G61"/>
  <c r="G60" s="1"/>
  <c r="F61"/>
  <c r="F60" s="1"/>
  <c r="E61"/>
  <c r="E60" s="1"/>
  <c r="H58"/>
  <c r="H57" s="1"/>
  <c r="H56" s="1"/>
  <c r="G58"/>
  <c r="G57" s="1"/>
  <c r="G56" s="1"/>
  <c r="F58"/>
  <c r="F57" s="1"/>
  <c r="F56" s="1"/>
  <c r="E58"/>
  <c r="E57" s="1"/>
  <c r="E56" s="1"/>
  <c r="H45"/>
  <c r="H44" s="1"/>
  <c r="G45"/>
  <c r="F45"/>
  <c r="E45"/>
  <c r="H47"/>
  <c r="G47"/>
  <c r="F47"/>
  <c r="E47"/>
  <c r="H53"/>
  <c r="H52" s="1"/>
  <c r="G53"/>
  <c r="G52" s="1"/>
  <c r="F53"/>
  <c r="F52" s="1"/>
  <c r="E53"/>
  <c r="E52" s="1"/>
  <c r="H50"/>
  <c r="H49" s="1"/>
  <c r="G50"/>
  <c r="G49" s="1"/>
  <c r="F50"/>
  <c r="F49" s="1"/>
  <c r="E50"/>
  <c r="E49" s="1"/>
  <c r="H41"/>
  <c r="H40" s="1"/>
  <c r="G41"/>
  <c r="G40" s="1"/>
  <c r="F41"/>
  <c r="F40" s="1"/>
  <c r="E41"/>
  <c r="E40" s="1"/>
  <c r="E33"/>
  <c r="E38"/>
  <c r="E36"/>
  <c r="H38"/>
  <c r="G38"/>
  <c r="F38"/>
  <c r="H36"/>
  <c r="G36"/>
  <c r="F36"/>
  <c r="H33"/>
  <c r="G33"/>
  <c r="F33"/>
  <c r="E29"/>
  <c r="E28" s="1"/>
  <c r="H28"/>
  <c r="G29"/>
  <c r="G28" s="1"/>
  <c r="F29"/>
  <c r="F28" s="1"/>
  <c r="H23"/>
  <c r="G23"/>
  <c r="G22" s="1"/>
  <c r="F23"/>
  <c r="F22" s="1"/>
  <c r="E23"/>
  <c r="E22" s="1"/>
  <c r="G18"/>
  <c r="G17" s="1"/>
  <c r="F18"/>
  <c r="F17" s="1"/>
  <c r="E18"/>
  <c r="E17" s="1"/>
  <c r="E80" l="1"/>
  <c r="E82"/>
  <c r="E81" s="1"/>
  <c r="G80"/>
  <c r="G82"/>
  <c r="G81" s="1"/>
  <c r="H35"/>
  <c r="H32" s="1"/>
  <c r="H86"/>
  <c r="F55"/>
  <c r="H55"/>
  <c r="H22"/>
  <c r="H43"/>
  <c r="E76"/>
  <c r="G44"/>
  <c r="G43" s="1"/>
  <c r="E86"/>
  <c r="H76"/>
  <c r="E44"/>
  <c r="E43" s="1"/>
  <c r="E71"/>
  <c r="E63" s="1"/>
  <c r="G86"/>
  <c r="G35"/>
  <c r="G32" s="1"/>
  <c r="E35"/>
  <c r="E32" s="1"/>
  <c r="G76"/>
  <c r="H66"/>
  <c r="G66"/>
  <c r="G63" s="1"/>
  <c r="F44"/>
  <c r="F43" s="1"/>
  <c r="F76"/>
  <c r="F35"/>
  <c r="F32" s="1"/>
  <c r="F63"/>
  <c r="G55"/>
  <c r="E55"/>
  <c r="F98"/>
  <c r="G98"/>
  <c r="H98"/>
  <c r="E98"/>
  <c r="G100"/>
  <c r="H100"/>
  <c r="E100"/>
  <c r="F103"/>
  <c r="G103"/>
  <c r="H103"/>
  <c r="E103"/>
  <c r="F105"/>
  <c r="G105"/>
  <c r="G102" s="1"/>
  <c r="H105"/>
  <c r="H102" s="1"/>
  <c r="E105"/>
  <c r="E102" s="1"/>
  <c r="F113"/>
  <c r="F112" s="1"/>
  <c r="G113"/>
  <c r="G112" s="1"/>
  <c r="H113"/>
  <c r="H112" s="1"/>
  <c r="E113"/>
  <c r="E112" s="1"/>
  <c r="F116"/>
  <c r="G116"/>
  <c r="G115" s="1"/>
  <c r="H116"/>
  <c r="E116"/>
  <c r="F119"/>
  <c r="H119"/>
  <c r="H115" s="1"/>
  <c r="E119"/>
  <c r="F128"/>
  <c r="G128"/>
  <c r="H128"/>
  <c r="E128"/>
  <c r="F132"/>
  <c r="G132"/>
  <c r="H132"/>
  <c r="E132"/>
  <c r="E115" l="1"/>
  <c r="H63"/>
  <c r="H16" s="1"/>
  <c r="F115"/>
  <c r="E16"/>
  <c r="G16"/>
  <c r="F16"/>
  <c r="H97"/>
  <c r="G97"/>
  <c r="G96" s="1"/>
  <c r="G95" s="1"/>
  <c r="E97"/>
  <c r="F97"/>
  <c r="H108"/>
  <c r="H107" s="1"/>
  <c r="G108"/>
  <c r="G107" s="1"/>
  <c r="G14" l="1"/>
  <c r="H96"/>
  <c r="H95" s="1"/>
  <c r="H14" s="1"/>
  <c r="F96"/>
  <c r="F95" s="1"/>
  <c r="F14" s="1"/>
  <c r="E96"/>
  <c r="E95" s="1"/>
  <c r="E14" s="1"/>
</calcChain>
</file>

<file path=xl/sharedStrings.xml><?xml version="1.0" encoding="utf-8"?>
<sst xmlns="http://schemas.openxmlformats.org/spreadsheetml/2006/main" count="461" uniqueCount="247">
  <si>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</si>
  <si>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</si>
  <si>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</si>
  <si>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</si>
  <si>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</si>
  <si>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</si>
  <si>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</si>
  <si>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</si>
  <si>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</si>
  <si>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</si>
  <si>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</si>
  <si>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</si>
  <si>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</si>
  <si>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</si>
  <si>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</si>
  <si>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</si>
  <si>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</si>
  <si>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</si>
  <si>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</si>
  <si>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</si>
  <si>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</si>
  <si>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</si>
  <si>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</si>
  <si>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</si>
  <si>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</si>
  <si>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</si>
  <si>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</si>
  <si>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</si>
  <si>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</si>
  <si>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</si>
  <si>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</si>
  <si>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</si>
  <si>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</si>
  <si>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</si>
  <si>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</si>
  <si>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</si>
  <si>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</si>
  <si>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</si>
  <si>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</si>
  <si>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</si>
  <si>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</si>
  <si>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</si>
  <si>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</si>
  <si>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</si>
  <si>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</si>
  <si>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</si>
  <si>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</si>
  <si>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</si>
  <si>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</si>
  <si>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</si>
  <si>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</si>
  <si>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</si>
  <si>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</si>
  <si>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</si>
  <si>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</si>
  <si>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</si>
  <si>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</si>
  <si>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</si>
  <si>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</si>
  <si>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</si>
  <si>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</si>
  <si>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</si>
  <si>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</si>
  <si>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</si>
  <si>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</si>
  <si>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</si>
  <si>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</si>
  <si>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</si>
  <si>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</si>
  <si>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</si>
  <si>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</si>
  <si>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</si>
  <si>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</si>
  <si>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</si>
  <si>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</si>
  <si>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</si>
  <si>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</si>
  <si>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</si>
  <si>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</si>
  <si>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</si>
  <si>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</si>
  <si>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</si>
  <si>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</si>
  <si>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</si>
  <si>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</si>
  <si>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</si>
  <si>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</si>
  <si>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</si>
  <si>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</si>
  <si>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</si>
  <si>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</si>
  <si>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</si>
  <si>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</si>
  <si>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</si>
  <si>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</si>
  <si>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</si>
  <si>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</si>
  <si>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</si>
  <si>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</si>
  <si>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</si>
  <si>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</si>
  <si>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</si>
  <si>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</si>
  <si>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</si>
  <si>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</si>
  <si>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</si>
  <si>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</si>
  <si>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</si>
  <si>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</si>
  <si>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</si>
  <si>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</si>
  <si>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</si>
  <si>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</si>
  <si>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</si>
  <si>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</si>
  <si>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</si>
  <si>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</si>
  <si>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</si>
  <si>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</si>
  <si>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</si>
  <si>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</si>
  <si>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</si>
  <si>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</si>
  <si>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</si>
  <si>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</si>
  <si>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</si>
  <si>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</si>
  <si>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</si>
  <si>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</si>
  <si>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</si>
  <si>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</si>
  <si>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</si>
  <si>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</si>
  <si>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</si>
  <si>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</si>
  <si>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</si>
  <si>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</si>
  <si>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</si>
  <si>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</si>
  <si>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</si>
  <si>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</si>
  <si>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</si>
  <si>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</si>
  <si>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</si>
  <si>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</si>
  <si>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</si>
  <si>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</si>
  <si>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</si>
  <si>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</si>
  <si>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</si>
  <si>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</si>
  <si>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</si>
  <si>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</si>
  <si>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</si>
  <si>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</si>
  <si>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</si>
  <si>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</si>
  <si>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</si>
  <si>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</si>
  <si>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</si>
  <si>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</si>
  <si>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</si>
  <si>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</si>
  <si>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</si>
  <si>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</si>
  <si>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</si>
  <si>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</si>
  <si>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</si>
  <si>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</si>
  <si>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</si>
  <si>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</si>
  <si>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</si>
  <si>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</si>
  <si>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</si>
  <si>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</si>
  <si>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</si>
  <si>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</si>
  <si>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</si>
  <si>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</si>
  <si>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</si>
  <si>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</si>
  <si>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</si>
  <si>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</si>
  <si>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</si>
  <si>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</si>
  <si>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</si>
  <si>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</si>
  <si>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</si>
  <si>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</si>
  <si>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</si>
  <si>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</si>
  <si>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</si>
  <si>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</si>
  <si>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</si>
  <si>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</si>
  <si>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</si>
  <si>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</si>
  <si>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</si>
  <si>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</si>
  <si>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</si>
  <si>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</si>
  <si>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</si>
  <si>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</si>
  <si>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</si>
  <si>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</si>
  <si>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</si>
  <si>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</si>
  <si>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</si>
  <si>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</si>
  <si>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</si>
  <si>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</si>
  <si>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</si>
  <si>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</si>
  <si>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</si>
  <si>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</si>
  <si>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</si>
  <si>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</si>
  <si>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</si>
  <si>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</si>
  <si>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</si>
  <si>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</si>
  <si>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</si>
  <si>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</si>
  <si>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</si>
  <si>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</si>
  <si>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</si>
  <si>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</si>
  <si>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</si>
  <si>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</si>
  <si>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</si>
  <si>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</si>
  <si>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</si>
  <si>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</si>
  <si>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</si>
  <si>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</si>
  <si>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</si>
  <si>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</si>
  <si>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</si>
  <si>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</si>
  <si>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</si>
  <si>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</si>
  <si>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</si>
  <si>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</si>
  <si>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</si>
  <si>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межбюджетные трансферты на ремонт теплотрассы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</si>
  <si>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</si>
  <si>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на 01.11.2021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</si>
</sst>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0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2" fontId="27" fillId="0" borderId="34" xfId="47" applyNumberFormat="1" applyFont="1" applyBorder="1" applyAlignment="1" applyProtection="1">
      <alignment horizontal="center" shrinkToFit="1"/>
    </xf>
    <xf numFmtId="2" fontId="14" fillId="0" borderId="34" xfId="46" applyNumberFormat="1" applyFont="1" applyBorder="1" applyProtection="1">
      <alignment horizontal="center"/>
    </xf>
    <xf numFmtId="2" fontId="14" fillId="0" borderId="34" xfId="47" applyNumberFormat="1" applyFont="1" applyBorder="1" applyAlignment="1" applyProtection="1">
      <alignment horizontal="center" shrinkToFit="1"/>
    </xf>
    <xf numFmtId="2" fontId="2" fillId="0" borderId="34" xfId="46" applyNumberFormat="1" applyFont="1" applyBorder="1" applyProtection="1">
      <alignment horizontal="center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0" fontId="19" fillId="0" borderId="34" xfId="44" applyNumberFormat="1" applyFont="1" applyBorder="1" applyAlignment="1" applyProtection="1">
      <alignment horizontal="left" wrapText="1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topLeftCell="B1" zoomScaleNormal="100" workbookViewId="0">
      <selection activeCell="E19" sqref="E19"/>
    </sheetView>
  </sheetViews>
  <sheetFormatPr defaultRowHeight="1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>
      <c r="C1" s="8"/>
      <c r="D1" s="8"/>
      <c r="E1" s="8"/>
      <c r="F1" s="8"/>
      <c r="G1" s="8"/>
      <c r="H1" s="8"/>
      <c r="I1" s="8"/>
    </row>
    <row r="2" spans="1:11" ht="14.1" customHeight="1">
      <c r="C2" s="98" t="s">
        <v>160</v>
      </c>
      <c r="D2" s="99"/>
      <c r="E2" s="99"/>
      <c r="F2" s="99"/>
      <c r="G2" s="99"/>
      <c r="H2" s="81"/>
      <c r="I2" s="9"/>
    </row>
    <row r="3" spans="1:11" ht="13.5" customHeight="1">
      <c r="C3" s="96" t="s">
        <v>246</v>
      </c>
      <c r="D3" s="96"/>
      <c r="E3" s="96"/>
      <c r="F3" s="96"/>
      <c r="G3" s="10"/>
      <c r="H3" s="82"/>
    </row>
    <row r="4" spans="1:11" ht="12.75" customHeight="1">
      <c r="A4" s="95" t="s">
        <v>161</v>
      </c>
      <c r="B4" s="95"/>
      <c r="C4" s="97" t="s">
        <v>202</v>
      </c>
      <c r="D4" s="97"/>
      <c r="E4" s="97"/>
      <c r="F4" s="97"/>
      <c r="G4" s="11"/>
      <c r="H4" s="82"/>
    </row>
    <row r="5" spans="1:11" ht="15.75" hidden="1" customHeight="1">
      <c r="C5" s="12"/>
      <c r="D5" s="100" t="s">
        <v>0</v>
      </c>
      <c r="E5" s="100"/>
      <c r="F5" s="100"/>
      <c r="G5" s="11"/>
      <c r="H5" s="82"/>
    </row>
    <row r="6" spans="1:11" ht="15.75" hidden="1" customHeight="1">
      <c r="C6" s="12"/>
      <c r="D6" s="101" t="s">
        <v>1</v>
      </c>
      <c r="E6" s="101"/>
      <c r="F6" s="101"/>
      <c r="G6" s="11"/>
      <c r="H6" s="82"/>
    </row>
    <row r="7" spans="1:11" ht="13.5" hidden="1" customHeight="1">
      <c r="C7" s="13"/>
      <c r="D7" s="14"/>
      <c r="E7" s="14"/>
      <c r="F7" s="15"/>
      <c r="G7" s="11"/>
      <c r="H7" s="82"/>
    </row>
    <row r="8" spans="1:11" ht="14.1" customHeight="1">
      <c r="A8" s="95" t="s">
        <v>2</v>
      </c>
      <c r="B8" s="95"/>
      <c r="C8" s="12"/>
      <c r="D8" s="12"/>
      <c r="E8" s="12"/>
      <c r="F8" s="16"/>
      <c r="G8" s="11"/>
      <c r="H8" s="82"/>
    </row>
    <row r="9" spans="1:11" ht="14.1" customHeight="1">
      <c r="C9" s="102" t="s">
        <v>162</v>
      </c>
      <c r="D9" s="102"/>
      <c r="E9" s="102"/>
      <c r="F9" s="102"/>
      <c r="G9" s="102"/>
      <c r="H9" s="102"/>
      <c r="I9" s="17"/>
    </row>
    <row r="10" spans="1:11" ht="12.95" customHeight="1">
      <c r="A10" s="93" t="s">
        <v>4</v>
      </c>
      <c r="B10" s="93" t="s">
        <v>5</v>
      </c>
      <c r="C10" s="103" t="s">
        <v>3</v>
      </c>
      <c r="D10" s="105" t="s">
        <v>4</v>
      </c>
      <c r="E10" s="105" t="s">
        <v>163</v>
      </c>
      <c r="F10" s="108" t="s">
        <v>217</v>
      </c>
      <c r="G10" s="105" t="s">
        <v>164</v>
      </c>
      <c r="H10" s="108" t="s">
        <v>165</v>
      </c>
      <c r="I10" s="18"/>
    </row>
    <row r="11" spans="1:11" ht="12" customHeight="1">
      <c r="A11" s="94"/>
      <c r="B11" s="94"/>
      <c r="C11" s="104"/>
      <c r="D11" s="106"/>
      <c r="E11" s="106"/>
      <c r="F11" s="109"/>
      <c r="G11" s="106"/>
      <c r="H11" s="109"/>
      <c r="I11" s="19"/>
    </row>
    <row r="12" spans="1:11" ht="27.75" customHeight="1">
      <c r="A12" s="94"/>
      <c r="B12" s="94"/>
      <c r="C12" s="104"/>
      <c r="D12" s="107"/>
      <c r="E12" s="107"/>
      <c r="F12" s="109"/>
      <c r="G12" s="107"/>
      <c r="H12" s="109"/>
      <c r="I12" s="19"/>
    </row>
    <row r="13" spans="1:11" ht="14.25" customHeight="1" thickBot="1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33661485.880000003</v>
      </c>
      <c r="F14" s="29">
        <f>F16+F95</f>
        <v>55263985.880000003</v>
      </c>
      <c r="G14" s="30">
        <f>G16+G95</f>
        <v>12958185.880000001</v>
      </c>
      <c r="H14" s="30">
        <f>H16+H95</f>
        <v>36612429.760000005</v>
      </c>
      <c r="I14" s="31"/>
      <c r="K14" s="32"/>
    </row>
    <row r="15" spans="1:11" ht="15" hidden="1" customHeight="1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21256000</v>
      </c>
      <c r="G16" s="45">
        <f>G17+G22+G28+G32+G40+G43+G55+G63+G76+G86</f>
        <v>0</v>
      </c>
      <c r="H16" s="45">
        <f>H17+H22+H28+H32+H40+H43+H55+H63+H76+H86</f>
        <v>23352788.350000001</v>
      </c>
      <c r="I16" s="31"/>
    </row>
    <row r="17" spans="1:9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6417000</v>
      </c>
      <c r="G17" s="51">
        <f>G18</f>
        <v>0</v>
      </c>
      <c r="H17" s="51">
        <f>H18</f>
        <v>6025203.2200000007</v>
      </c>
      <c r="I17" s="31"/>
    </row>
    <row r="18" spans="1:9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6417000</v>
      </c>
      <c r="G18" s="57">
        <f>G19+G20+G21</f>
        <v>0</v>
      </c>
      <c r="H18" s="57">
        <f>H19+H20+H21</f>
        <v>6025203.2200000007</v>
      </c>
      <c r="I18" s="31"/>
    </row>
    <row r="19" spans="1:9" ht="57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6365000</f>
        <v>6365000</v>
      </c>
      <c r="G19" s="63"/>
      <c r="H19" s="63">
        <f>5987856.73</f>
        <v>5987856.7300000004</v>
      </c>
      <c r="I19" s="31"/>
    </row>
    <row r="20" spans="1:9" ht="69" customHeight="1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</f>
        <v>10000</v>
      </c>
      <c r="G20" s="63"/>
      <c r="H20" s="63">
        <v>-5748.85</v>
      </c>
      <c r="I20" s="31"/>
    </row>
    <row r="21" spans="1:9" ht="34.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42000</f>
        <v>42000</v>
      </c>
      <c r="G21" s="63"/>
      <c r="H21" s="63">
        <v>43095.34</v>
      </c>
      <c r="I21" s="31"/>
    </row>
    <row r="22" spans="1:9" ht="23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1762000</v>
      </c>
      <c r="G22" s="51">
        <f>G23</f>
        <v>0</v>
      </c>
      <c r="H22" s="51">
        <f>H23</f>
        <v>1469611.32</v>
      </c>
      <c r="I22" s="31"/>
    </row>
    <row r="23" spans="1:9" ht="23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1762000</v>
      </c>
      <c r="G23" s="57">
        <f>G24+G25+G26+G27</f>
        <v>0</v>
      </c>
      <c r="H23" s="57">
        <f>H24+H25+H26+H27</f>
        <v>1469611.32</v>
      </c>
      <c r="I23" s="31"/>
    </row>
    <row r="24" spans="1:9" ht="57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715000</v>
      </c>
      <c r="G24" s="63"/>
      <c r="H24" s="63">
        <v>671924.41</v>
      </c>
      <c r="I24" s="31"/>
    </row>
    <row r="25" spans="1:9" ht="68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7000</v>
      </c>
      <c r="G25" s="63"/>
      <c r="H25" s="63">
        <v>4804.16</v>
      </c>
      <c r="I25" s="31"/>
    </row>
    <row r="26" spans="1:9" ht="57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1040000</v>
      </c>
      <c r="G26" s="63"/>
      <c r="H26" s="63">
        <v>911295.03</v>
      </c>
      <c r="I26" s="31"/>
    </row>
    <row r="27" spans="1:9" ht="57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v>-118412.28</v>
      </c>
      <c r="I27" s="31"/>
    </row>
    <row r="28" spans="1:9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56000</v>
      </c>
      <c r="G28" s="51">
        <f>G29</f>
        <v>0</v>
      </c>
      <c r="H28" s="51">
        <f>H29</f>
        <v>45417.8</v>
      </c>
      <c r="I28" s="31"/>
    </row>
    <row r="29" spans="1:9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56000</v>
      </c>
      <c r="G29" s="57">
        <f>G30+G31</f>
        <v>0</v>
      </c>
      <c r="H29" s="57">
        <f>H30</f>
        <v>45417.8</v>
      </c>
      <c r="I29" s="31"/>
    </row>
    <row r="30" spans="1:9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56000</f>
        <v>56000</v>
      </c>
      <c r="G30" s="63"/>
      <c r="H30" s="63">
        <v>45417.8</v>
      </c>
      <c r="I30" s="31"/>
    </row>
    <row r="31" spans="1:9" ht="23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>
        <v>0</v>
      </c>
      <c r="I31" s="31"/>
    </row>
    <row r="32" spans="1:9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10796000</v>
      </c>
      <c r="G32" s="51">
        <f>G33+G35</f>
        <v>0</v>
      </c>
      <c r="H32" s="51">
        <f>H33+H35</f>
        <v>11430156.41</v>
      </c>
      <c r="I32" s="31"/>
    </row>
    <row r="33" spans="1:9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975000</v>
      </c>
      <c r="G33" s="57">
        <f>G34</f>
        <v>0</v>
      </c>
      <c r="H33" s="57">
        <f>H34</f>
        <v>299245.2</v>
      </c>
      <c r="I33" s="31"/>
    </row>
    <row r="34" spans="1:9" ht="34.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975000</f>
        <v>975000</v>
      </c>
      <c r="G34" s="63"/>
      <c r="H34" s="63">
        <v>299245.2</v>
      </c>
      <c r="I34" s="31"/>
    </row>
    <row r="35" spans="1:9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9821000</v>
      </c>
      <c r="G35" s="57">
        <f>G36+G38</f>
        <v>0</v>
      </c>
      <c r="H35" s="57">
        <f>H36+H38</f>
        <v>11130911.210000001</v>
      </c>
      <c r="I35" s="31"/>
    </row>
    <row r="36" spans="1:9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5709000</v>
      </c>
      <c r="G36" s="68">
        <f>G37</f>
        <v>0</v>
      </c>
      <c r="H36" s="68">
        <f>H37</f>
        <v>9844668.9100000001</v>
      </c>
      <c r="I36" s="31"/>
    </row>
    <row r="37" spans="1:9" ht="23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5709000</f>
        <v>5709000</v>
      </c>
      <c r="G37" s="63"/>
      <c r="H37" s="63">
        <v>9844668.9100000001</v>
      </c>
      <c r="I37" s="31"/>
    </row>
    <row r="38" spans="1:9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4112000</v>
      </c>
      <c r="G38" s="68">
        <f>G39</f>
        <v>0</v>
      </c>
      <c r="H38" s="68">
        <f>H39</f>
        <v>1286242.3</v>
      </c>
      <c r="I38" s="31"/>
    </row>
    <row r="39" spans="1:9" ht="23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4112000</f>
        <v>4112000</v>
      </c>
      <c r="G39" s="63"/>
      <c r="H39" s="63">
        <v>1286242.3</v>
      </c>
      <c r="I39" s="31"/>
    </row>
    <row r="40" spans="1:9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1590000</v>
      </c>
      <c r="G43" s="51">
        <f>G44+G49+G52</f>
        <v>0</v>
      </c>
      <c r="H43" s="51">
        <f>H44+H49+H52</f>
        <v>1129454.5899999999</v>
      </c>
      <c r="I43" s="31"/>
    </row>
    <row r="44" spans="1:9" ht="68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1200000</v>
      </c>
      <c r="G44" s="57">
        <f>G45+G47</f>
        <v>0</v>
      </c>
      <c r="H44" s="83">
        <f>H45</f>
        <v>814514.21</v>
      </c>
      <c r="I44" s="31"/>
    </row>
    <row r="45" spans="1:9" ht="45.7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1200000</v>
      </c>
      <c r="G45" s="68">
        <f>G46</f>
        <v>0</v>
      </c>
      <c r="H45" s="68">
        <f>H46</f>
        <v>814514.21</v>
      </c>
      <c r="I45" s="31"/>
    </row>
    <row r="46" spans="1:9" ht="57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1200000</f>
        <v>1200000</v>
      </c>
      <c r="G46" s="63"/>
      <c r="H46" s="63">
        <v>814514.21</v>
      </c>
      <c r="I46" s="31"/>
    </row>
    <row r="47" spans="1:9" ht="57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>
      <c r="A49" s="52" t="s">
        <v>9</v>
      </c>
      <c r="B49" s="65" t="s">
        <v>192</v>
      </c>
      <c r="C49" s="54" t="s">
        <v>195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>
      <c r="A50" s="58" t="s">
        <v>9</v>
      </c>
      <c r="B50" s="69" t="s">
        <v>193</v>
      </c>
      <c r="C50" s="60" t="s">
        <v>196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>
      <c r="A51" s="58" t="s">
        <v>9</v>
      </c>
      <c r="B51" s="69" t="s">
        <v>194</v>
      </c>
      <c r="C51" s="60" t="s">
        <v>197</v>
      </c>
      <c r="D51" s="61"/>
      <c r="E51" s="62"/>
      <c r="F51" s="63"/>
      <c r="G51" s="63"/>
      <c r="H51" s="63"/>
      <c r="I51" s="31"/>
    </row>
    <row r="52" spans="1:9" ht="64.5" customHeight="1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390000</v>
      </c>
      <c r="G52" s="57">
        <f t="shared" si="2"/>
        <v>0</v>
      </c>
      <c r="H52" s="57">
        <f t="shared" si="2"/>
        <v>314940.38</v>
      </c>
      <c r="I52" s="31"/>
    </row>
    <row r="53" spans="1:9" ht="68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390000</v>
      </c>
      <c r="G53" s="68">
        <f t="shared" si="2"/>
        <v>0</v>
      </c>
      <c r="H53" s="68">
        <f t="shared" si="2"/>
        <v>314940.38</v>
      </c>
      <c r="I53" s="31"/>
    </row>
    <row r="54" spans="1:9" ht="57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390000</f>
        <v>390000</v>
      </c>
      <c r="G54" s="63"/>
      <c r="H54" s="63">
        <v>314940.38</v>
      </c>
      <c r="I54" s="31"/>
    </row>
    <row r="55" spans="1:9" ht="23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15000</v>
      </c>
      <c r="G55" s="51">
        <f>G56+G60</f>
        <v>0</v>
      </c>
      <c r="H55" s="51">
        <f>H56+H60</f>
        <v>0</v>
      </c>
      <c r="I55" s="31"/>
    </row>
    <row r="56" spans="1:9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15000</v>
      </c>
      <c r="G56" s="57">
        <f t="shared" si="3"/>
        <v>0</v>
      </c>
      <c r="H56" s="57">
        <f t="shared" si="3"/>
        <v>0</v>
      </c>
      <c r="I56" s="31"/>
    </row>
    <row r="57" spans="1:9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15000</v>
      </c>
      <c r="G57" s="68">
        <f t="shared" si="3"/>
        <v>0</v>
      </c>
      <c r="H57" s="68">
        <f t="shared" si="3"/>
        <v>0</v>
      </c>
      <c r="I57" s="31"/>
    </row>
    <row r="58" spans="1:9" ht="23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0</v>
      </c>
      <c r="I58" s="31"/>
    </row>
    <row r="59" spans="1:9" ht="23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15000</f>
        <v>15000</v>
      </c>
      <c r="G59" s="63"/>
      <c r="H59" s="63">
        <f>0</f>
        <v>0</v>
      </c>
      <c r="I59" s="31"/>
    </row>
    <row r="60" spans="1:9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500000</v>
      </c>
      <c r="G63" s="51">
        <f>G64+G66+G71</f>
        <v>0</v>
      </c>
      <c r="H63" s="51">
        <f>H64+H66+H71</f>
        <v>3023694.91</v>
      </c>
      <c r="I63" s="31"/>
    </row>
    <row r="64" spans="1:9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0</v>
      </c>
      <c r="G66" s="57">
        <f>G67+G69</f>
        <v>0</v>
      </c>
      <c r="H66" s="57">
        <f>H67+H69</f>
        <v>0</v>
      </c>
      <c r="I66" s="31"/>
    </row>
    <row r="67" spans="1:9" ht="68.25" customHeight="1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0</v>
      </c>
      <c r="G67" s="68">
        <f t="shared" si="5"/>
        <v>0</v>
      </c>
      <c r="H67" s="68">
        <f t="shared" si="5"/>
        <v>0</v>
      </c>
      <c r="I67" s="31"/>
    </row>
    <row r="68" spans="1:9" ht="68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0</f>
        <v>0</v>
      </c>
      <c r="G68" s="63"/>
      <c r="H68" s="63">
        <v>0</v>
      </c>
      <c r="I68" s="31"/>
    </row>
    <row r="69" spans="1:9" ht="68.25">
      <c r="A69" s="70" t="s">
        <v>9</v>
      </c>
      <c r="B69" s="71" t="s">
        <v>198</v>
      </c>
      <c r="C69" s="72" t="s">
        <v>200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>
      <c r="A70" s="70" t="s">
        <v>9</v>
      </c>
      <c r="B70" s="71" t="s">
        <v>199</v>
      </c>
      <c r="C70" s="72" t="s">
        <v>201</v>
      </c>
      <c r="D70" s="61"/>
      <c r="E70" s="62"/>
      <c r="F70" s="63"/>
      <c r="G70" s="63"/>
      <c r="H70" s="63"/>
      <c r="I70" s="31"/>
    </row>
    <row r="71" spans="1:9" ht="23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500000</v>
      </c>
      <c r="G71" s="57">
        <f>G72+G74</f>
        <v>0</v>
      </c>
      <c r="H71" s="57">
        <f>H72+H74</f>
        <v>3023694.91</v>
      </c>
      <c r="I71" s="31"/>
    </row>
    <row r="72" spans="1:9" ht="23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500000</v>
      </c>
      <c r="G72" s="68">
        <f>G73</f>
        <v>0</v>
      </c>
      <c r="H72" s="68">
        <f>H73</f>
        <v>3001622.91</v>
      </c>
      <c r="I72" s="31"/>
    </row>
    <row r="73" spans="1:9" ht="34.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500000</f>
        <v>500000</v>
      </c>
      <c r="G73" s="63"/>
      <c r="H73" s="63">
        <v>3001622.91</v>
      </c>
      <c r="I73" s="31"/>
    </row>
    <row r="74" spans="1:9" ht="34.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22072</v>
      </c>
      <c r="I74" s="31"/>
    </row>
    <row r="75" spans="1:9" ht="33.75" customHeight="1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>
        <v>22072</v>
      </c>
      <c r="I75" s="31"/>
    </row>
    <row r="76" spans="1:9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30000</v>
      </c>
      <c r="G76" s="51">
        <f>G77+G80</f>
        <v>0</v>
      </c>
      <c r="H76" s="51">
        <f>H77+H80</f>
        <v>36631.800000000003</v>
      </c>
      <c r="I76" s="31"/>
    </row>
    <row r="77" spans="1:9">
      <c r="A77" s="1" t="s">
        <v>9</v>
      </c>
      <c r="B77" s="2" t="s">
        <v>227</v>
      </c>
      <c r="C77" s="3" t="s">
        <v>228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31"/>
    </row>
    <row r="78" spans="1:9" ht="113.25">
      <c r="A78" s="1" t="s">
        <v>9</v>
      </c>
      <c r="B78" s="2" t="s">
        <v>229</v>
      </c>
      <c r="C78" s="3" t="s">
        <v>230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0</v>
      </c>
      <c r="I78" s="31"/>
    </row>
    <row r="79" spans="1:9" ht="102">
      <c r="A79" s="1" t="s">
        <v>9</v>
      </c>
      <c r="B79" s="2" t="s">
        <v>231</v>
      </c>
      <c r="C79" s="3" t="s">
        <v>232</v>
      </c>
      <c r="D79" s="4" t="s">
        <v>9</v>
      </c>
      <c r="E79" s="73"/>
      <c r="F79" s="75">
        <f>0</f>
        <v>0</v>
      </c>
      <c r="G79" s="75"/>
      <c r="H79" s="75">
        <v>0</v>
      </c>
      <c r="I79" s="31"/>
    </row>
    <row r="80" spans="1:9" ht="23.25">
      <c r="A80" s="64" t="s">
        <v>9</v>
      </c>
      <c r="B80" s="65" t="s">
        <v>224</v>
      </c>
      <c r="C80" s="66" t="s">
        <v>122</v>
      </c>
      <c r="D80" s="76" t="s">
        <v>9</v>
      </c>
      <c r="E80" s="56">
        <f>E83</f>
        <v>0</v>
      </c>
      <c r="F80" s="57">
        <f>F83+F82</f>
        <v>30000</v>
      </c>
      <c r="G80" s="57">
        <f>G83</f>
        <v>0</v>
      </c>
      <c r="H80" s="57">
        <f>H83+H81</f>
        <v>36631.800000000003</v>
      </c>
      <c r="I80" s="31"/>
    </row>
    <row r="81" spans="1:9" ht="57">
      <c r="A81" s="64"/>
      <c r="B81" s="71" t="s">
        <v>233</v>
      </c>
      <c r="C81" s="77" t="s">
        <v>245</v>
      </c>
      <c r="D81" s="43"/>
      <c r="E81" s="62">
        <f t="shared" ref="E81:G84" si="7">E82</f>
        <v>0</v>
      </c>
      <c r="F81" s="68">
        <f t="shared" si="7"/>
        <v>0</v>
      </c>
      <c r="G81" s="68">
        <f t="shared" si="7"/>
        <v>0</v>
      </c>
      <c r="H81" s="68">
        <f>H82</f>
        <v>13631.8</v>
      </c>
      <c r="I81" s="31"/>
    </row>
    <row r="82" spans="1:9" ht="57">
      <c r="A82" s="64"/>
      <c r="B82" s="2" t="s">
        <v>234</v>
      </c>
      <c r="C82" s="60" t="s">
        <v>226</v>
      </c>
      <c r="D82" s="61" t="s">
        <v>9</v>
      </c>
      <c r="E82" s="62">
        <f t="shared" si="7"/>
        <v>0</v>
      </c>
      <c r="F82" s="68">
        <f>0</f>
        <v>0</v>
      </c>
      <c r="G82" s="68">
        <f t="shared" si="7"/>
        <v>0</v>
      </c>
      <c r="H82" s="68">
        <v>13631.8</v>
      </c>
      <c r="I82" s="31"/>
    </row>
    <row r="83" spans="1:9" ht="68.25">
      <c r="A83" s="70" t="s">
        <v>9</v>
      </c>
      <c r="B83" s="71" t="s">
        <v>222</v>
      </c>
      <c r="C83" s="77" t="s">
        <v>225</v>
      </c>
      <c r="D83" s="43"/>
      <c r="E83" s="62">
        <f t="shared" si="7"/>
        <v>0</v>
      </c>
      <c r="F83" s="68">
        <f t="shared" si="7"/>
        <v>30000</v>
      </c>
      <c r="G83" s="68">
        <f t="shared" si="7"/>
        <v>0</v>
      </c>
      <c r="H83" s="68">
        <f>H84</f>
        <v>23000</v>
      </c>
      <c r="I83" s="31"/>
    </row>
    <row r="84" spans="1:9" ht="57">
      <c r="A84" s="58" t="s">
        <v>9</v>
      </c>
      <c r="B84" s="2" t="s">
        <v>223</v>
      </c>
      <c r="C84" s="60" t="s">
        <v>226</v>
      </c>
      <c r="D84" s="61" t="s">
        <v>9</v>
      </c>
      <c r="E84" s="62">
        <f t="shared" si="7"/>
        <v>0</v>
      </c>
      <c r="F84" s="68">
        <f>30000</f>
        <v>30000</v>
      </c>
      <c r="G84" s="68">
        <f t="shared" si="7"/>
        <v>0</v>
      </c>
      <c r="H84" s="68">
        <v>23000</v>
      </c>
      <c r="I84" s="31"/>
    </row>
    <row r="85" spans="1:9" hidden="1">
      <c r="A85" s="58" t="s">
        <v>9</v>
      </c>
      <c r="B85" s="59"/>
      <c r="C85" s="60"/>
      <c r="D85" s="61" t="s">
        <v>9</v>
      </c>
      <c r="E85" s="62"/>
      <c r="F85" s="63"/>
      <c r="G85" s="63"/>
      <c r="H85" s="68"/>
      <c r="I85" s="31"/>
    </row>
    <row r="86" spans="1:9">
      <c r="A86" s="46" t="s">
        <v>9</v>
      </c>
      <c r="B86" s="47" t="s">
        <v>124</v>
      </c>
      <c r="C86" s="48" t="s">
        <v>123</v>
      </c>
      <c r="D86" s="49" t="s">
        <v>9</v>
      </c>
      <c r="E86" s="50">
        <f>E87+E90</f>
        <v>0</v>
      </c>
      <c r="F86" s="51">
        <f>F87+F90</f>
        <v>90000</v>
      </c>
      <c r="G86" s="51">
        <f>G87+G90</f>
        <v>0</v>
      </c>
      <c r="H86" s="51">
        <f>H87+H90</f>
        <v>192618.3</v>
      </c>
      <c r="I86" s="31"/>
    </row>
    <row r="87" spans="1:9">
      <c r="A87" s="52" t="s">
        <v>9</v>
      </c>
      <c r="B87" s="53" t="s">
        <v>188</v>
      </c>
      <c r="C87" s="66" t="s">
        <v>189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>
      <c r="A88" s="58" t="s">
        <v>9</v>
      </c>
      <c r="B88" s="59" t="s">
        <v>190</v>
      </c>
      <c r="C88" s="78" t="s">
        <v>191</v>
      </c>
      <c r="D88" s="43"/>
      <c r="E88" s="44"/>
      <c r="F88" s="79"/>
      <c r="G88" s="79"/>
      <c r="H88" s="63">
        <f>H89</f>
        <v>0</v>
      </c>
      <c r="I88" s="31"/>
    </row>
    <row r="89" spans="1:9" ht="23.25">
      <c r="A89" s="58" t="s">
        <v>9</v>
      </c>
      <c r="B89" s="59" t="s">
        <v>214</v>
      </c>
      <c r="C89" s="78" t="s">
        <v>191</v>
      </c>
      <c r="D89" s="43"/>
      <c r="E89" s="44"/>
      <c r="F89" s="79"/>
      <c r="G89" s="79"/>
      <c r="H89" s="63">
        <v>0</v>
      </c>
      <c r="I89" s="31"/>
    </row>
    <row r="90" spans="1:9">
      <c r="A90" s="52" t="s">
        <v>9</v>
      </c>
      <c r="B90" s="53" t="s">
        <v>126</v>
      </c>
      <c r="C90" s="54" t="s">
        <v>125</v>
      </c>
      <c r="D90" s="55" t="s">
        <v>9</v>
      </c>
      <c r="E90" s="56">
        <f>E91</f>
        <v>0</v>
      </c>
      <c r="F90" s="57">
        <f>F91</f>
        <v>90000</v>
      </c>
      <c r="G90" s="57">
        <f>G91</f>
        <v>0</v>
      </c>
      <c r="H90" s="57">
        <f>H91</f>
        <v>192618.3</v>
      </c>
      <c r="I90" s="31"/>
    </row>
    <row r="91" spans="1:9">
      <c r="A91" s="58" t="s">
        <v>9</v>
      </c>
      <c r="B91" s="59" t="s">
        <v>128</v>
      </c>
      <c r="C91" s="60" t="s">
        <v>127</v>
      </c>
      <c r="D91" s="61" t="s">
        <v>9</v>
      </c>
      <c r="E91" s="62">
        <f>E92+E93+E94</f>
        <v>0</v>
      </c>
      <c r="F91" s="68">
        <f>F92+F93+F94</f>
        <v>90000</v>
      </c>
      <c r="G91" s="68">
        <f>G92+G93+G94</f>
        <v>0</v>
      </c>
      <c r="H91" s="68">
        <f>H92+H93+H94</f>
        <v>192618.3</v>
      </c>
      <c r="I91" s="31"/>
    </row>
    <row r="92" spans="1:9" ht="23.25">
      <c r="A92" s="58" t="s">
        <v>9</v>
      </c>
      <c r="B92" s="59" t="s">
        <v>129</v>
      </c>
      <c r="C92" s="60" t="s">
        <v>209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>
      <c r="A93" s="58" t="s">
        <v>9</v>
      </c>
      <c r="B93" s="59" t="s">
        <v>130</v>
      </c>
      <c r="C93" s="60" t="s">
        <v>210</v>
      </c>
      <c r="D93" s="61" t="s">
        <v>9</v>
      </c>
      <c r="E93" s="62"/>
      <c r="F93" s="63">
        <f>50000</f>
        <v>50000</v>
      </c>
      <c r="G93" s="63"/>
      <c r="H93" s="63">
        <v>173555.5</v>
      </c>
      <c r="I93" s="31"/>
    </row>
    <row r="94" spans="1:9" ht="23.25">
      <c r="A94" s="58" t="s">
        <v>9</v>
      </c>
      <c r="B94" s="59" t="s">
        <v>131</v>
      </c>
      <c r="C94" s="60" t="s">
        <v>211</v>
      </c>
      <c r="D94" s="61" t="s">
        <v>9</v>
      </c>
      <c r="E94" s="62"/>
      <c r="F94" s="63">
        <f>40000</f>
        <v>40000</v>
      </c>
      <c r="G94" s="63"/>
      <c r="H94" s="63">
        <v>19062.8</v>
      </c>
      <c r="I94" s="31"/>
    </row>
    <row r="95" spans="1:9" ht="16.5" customHeight="1">
      <c r="A95" s="40" t="s">
        <v>9</v>
      </c>
      <c r="B95" s="41" t="s">
        <v>133</v>
      </c>
      <c r="C95" s="42" t="s">
        <v>132</v>
      </c>
      <c r="D95" s="43" t="s">
        <v>9</v>
      </c>
      <c r="E95" s="44">
        <f>E96+E128+E132</f>
        <v>33661485.880000003</v>
      </c>
      <c r="F95" s="45">
        <f>F96+F128+F132</f>
        <v>34007985.880000003</v>
      </c>
      <c r="G95" s="45">
        <f t="shared" ref="G95" si="8">G96+G128+G132</f>
        <v>12958185.880000001</v>
      </c>
      <c r="H95" s="45">
        <f>H96+H128+H132</f>
        <v>13259641.41</v>
      </c>
      <c r="I95" s="31"/>
    </row>
    <row r="96" spans="1:9" ht="27.75" customHeight="1">
      <c r="A96" s="40" t="s">
        <v>9</v>
      </c>
      <c r="B96" s="41" t="s">
        <v>135</v>
      </c>
      <c r="C96" s="42" t="s">
        <v>134</v>
      </c>
      <c r="D96" s="43" t="s">
        <v>9</v>
      </c>
      <c r="E96" s="44">
        <f>E97+E102+E112+E115</f>
        <v>33661485.880000003</v>
      </c>
      <c r="F96" s="45">
        <f>F97+F102+F112+F115</f>
        <v>33887985.880000003</v>
      </c>
      <c r="G96" s="45">
        <f>G97+G102+G112+G115</f>
        <v>12958185.880000001</v>
      </c>
      <c r="H96" s="45">
        <f>H97+H102+H112+H115+H107</f>
        <v>13144578.300000001</v>
      </c>
      <c r="I96" s="31"/>
    </row>
    <row r="97" spans="1:9" ht="27" customHeight="1">
      <c r="A97" s="40" t="s">
        <v>9</v>
      </c>
      <c r="B97" s="41" t="s">
        <v>187</v>
      </c>
      <c r="C97" s="42" t="s">
        <v>136</v>
      </c>
      <c r="D97" s="43" t="s">
        <v>9</v>
      </c>
      <c r="E97" s="44">
        <f>E98+E100</f>
        <v>837000</v>
      </c>
      <c r="F97" s="45">
        <f t="shared" ref="F97:H97" si="9">F98+F100</f>
        <v>837000</v>
      </c>
      <c r="G97" s="45">
        <f t="shared" si="9"/>
        <v>697500</v>
      </c>
      <c r="H97" s="45">
        <f t="shared" si="9"/>
        <v>697500</v>
      </c>
      <c r="I97" s="31"/>
    </row>
    <row r="98" spans="1:9">
      <c r="A98" s="58" t="s">
        <v>9</v>
      </c>
      <c r="B98" s="59" t="s">
        <v>186</v>
      </c>
      <c r="C98" s="60" t="s">
        <v>137</v>
      </c>
      <c r="D98" s="61" t="s">
        <v>9</v>
      </c>
      <c r="E98" s="62">
        <f>E99</f>
        <v>837000</v>
      </c>
      <c r="F98" s="68">
        <f t="shared" ref="F98:H98" si="10">F99</f>
        <v>837000</v>
      </c>
      <c r="G98" s="68">
        <f t="shared" si="10"/>
        <v>697500</v>
      </c>
      <c r="H98" s="68">
        <f t="shared" si="10"/>
        <v>697500</v>
      </c>
      <c r="I98" s="31"/>
    </row>
    <row r="99" spans="1:9" ht="23.25">
      <c r="A99" s="58" t="s">
        <v>9</v>
      </c>
      <c r="B99" s="59" t="s">
        <v>185</v>
      </c>
      <c r="C99" s="60" t="s">
        <v>138</v>
      </c>
      <c r="D99" s="61" t="s">
        <v>9</v>
      </c>
      <c r="E99" s="62">
        <f>F99</f>
        <v>837000</v>
      </c>
      <c r="F99" s="63">
        <v>837000</v>
      </c>
      <c r="G99" s="63">
        <f>H99</f>
        <v>697500</v>
      </c>
      <c r="H99" s="63">
        <v>697500</v>
      </c>
      <c r="I99" s="31"/>
    </row>
    <row r="100" spans="1:9" ht="34.5">
      <c r="A100" s="58" t="s">
        <v>9</v>
      </c>
      <c r="B100" s="91" t="s">
        <v>241</v>
      </c>
      <c r="C100" s="60" t="s">
        <v>239</v>
      </c>
      <c r="D100" s="61" t="s">
        <v>9</v>
      </c>
      <c r="E100" s="62">
        <f>E101</f>
        <v>0</v>
      </c>
      <c r="F100" s="68">
        <f>F101</f>
        <v>0</v>
      </c>
      <c r="G100" s="68">
        <f t="shared" ref="G100:H100" si="11">G101</f>
        <v>0</v>
      </c>
      <c r="H100" s="68">
        <f t="shared" si="11"/>
        <v>0</v>
      </c>
      <c r="I100" s="31"/>
    </row>
    <row r="101" spans="1:9" ht="25.5" customHeight="1">
      <c r="A101" s="58" t="s">
        <v>9</v>
      </c>
      <c r="B101" s="91" t="s">
        <v>242</v>
      </c>
      <c r="C101" s="60" t="s">
        <v>240</v>
      </c>
      <c r="D101" s="61" t="s">
        <v>9</v>
      </c>
      <c r="E101" s="62"/>
      <c r="F101" s="63"/>
      <c r="G101" s="63"/>
      <c r="H101" s="63"/>
      <c r="I101" s="31"/>
    </row>
    <row r="102" spans="1:9" ht="23.25">
      <c r="A102" s="40" t="s">
        <v>9</v>
      </c>
      <c r="B102" s="41" t="s">
        <v>184</v>
      </c>
      <c r="C102" s="42" t="s">
        <v>139</v>
      </c>
      <c r="D102" s="43" t="s">
        <v>9</v>
      </c>
      <c r="E102" s="44">
        <f>E1175+E105</f>
        <v>0</v>
      </c>
      <c r="F102" s="45">
        <f>F107</f>
        <v>0</v>
      </c>
      <c r="G102" s="45">
        <f>G1175+G105</f>
        <v>0</v>
      </c>
      <c r="H102" s="45">
        <f>H1175+H105</f>
        <v>0</v>
      </c>
      <c r="I102" s="31"/>
    </row>
    <row r="103" spans="1:9" ht="70.5" customHeight="1">
      <c r="A103" s="58" t="s">
        <v>9</v>
      </c>
      <c r="B103" s="59" t="s">
        <v>183</v>
      </c>
      <c r="C103" s="60" t="s">
        <v>140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>
      <c r="A104" s="58" t="s">
        <v>9</v>
      </c>
      <c r="B104" s="59" t="s">
        <v>182</v>
      </c>
      <c r="C104" s="60" t="s">
        <v>141</v>
      </c>
      <c r="D104" s="61" t="s">
        <v>9</v>
      </c>
      <c r="E104" s="62"/>
      <c r="F104" s="63"/>
      <c r="G104" s="63"/>
      <c r="H104" s="63"/>
      <c r="I104" s="31"/>
    </row>
    <row r="105" spans="1:9" ht="34.5">
      <c r="A105" s="58" t="s">
        <v>9</v>
      </c>
      <c r="B105" s="59" t="s">
        <v>181</v>
      </c>
      <c r="C105" s="60" t="s">
        <v>142</v>
      </c>
      <c r="D105" s="61" t="s">
        <v>9</v>
      </c>
      <c r="E105" s="62">
        <f>E106</f>
        <v>0</v>
      </c>
      <c r="F105" s="68">
        <f t="shared" ref="F105:H105" si="13">F106</f>
        <v>0</v>
      </c>
      <c r="G105" s="68">
        <f t="shared" si="13"/>
        <v>0</v>
      </c>
      <c r="H105" s="68">
        <f t="shared" si="13"/>
        <v>0</v>
      </c>
      <c r="I105" s="31"/>
    </row>
    <row r="106" spans="1:9" ht="45.75">
      <c r="A106" s="58" t="s">
        <v>9</v>
      </c>
      <c r="B106" s="59" t="s">
        <v>180</v>
      </c>
      <c r="C106" s="60" t="s">
        <v>143</v>
      </c>
      <c r="D106" s="61" t="s">
        <v>9</v>
      </c>
      <c r="E106" s="62"/>
      <c r="F106" s="63"/>
      <c r="G106" s="63"/>
      <c r="H106" s="63"/>
      <c r="I106" s="31"/>
    </row>
    <row r="107" spans="1:9">
      <c r="A107" s="40" t="s">
        <v>9</v>
      </c>
      <c r="B107" s="41" t="s">
        <v>184</v>
      </c>
      <c r="C107" s="42" t="s">
        <v>207</v>
      </c>
      <c r="D107" s="43" t="s">
        <v>9</v>
      </c>
      <c r="E107" s="44">
        <f>E108</f>
        <v>0</v>
      </c>
      <c r="F107" s="45">
        <f>F108</f>
        <v>0</v>
      </c>
      <c r="G107" s="45">
        <f t="shared" ref="G107:H107" si="14">G108</f>
        <v>0</v>
      </c>
      <c r="H107" s="45">
        <f t="shared" si="14"/>
        <v>0</v>
      </c>
      <c r="I107" s="31"/>
    </row>
    <row r="108" spans="1:9">
      <c r="A108" s="58" t="s">
        <v>9</v>
      </c>
      <c r="B108" s="59" t="s">
        <v>204</v>
      </c>
      <c r="C108" s="60" t="s">
        <v>206</v>
      </c>
      <c r="D108" s="61" t="s">
        <v>9</v>
      </c>
      <c r="E108" s="62">
        <f>E109</f>
        <v>0</v>
      </c>
      <c r="F108" s="68">
        <f t="shared" ref="F108:H108" si="15">F109</f>
        <v>0</v>
      </c>
      <c r="G108" s="68">
        <f t="shared" si="15"/>
        <v>0</v>
      </c>
      <c r="H108" s="68">
        <f t="shared" si="15"/>
        <v>0</v>
      </c>
      <c r="I108" s="31"/>
    </row>
    <row r="109" spans="1:9" ht="34.5">
      <c r="A109" s="58" t="s">
        <v>9</v>
      </c>
      <c r="B109" s="59" t="s">
        <v>205</v>
      </c>
      <c r="C109" s="60" t="s">
        <v>208</v>
      </c>
      <c r="D109" s="61" t="s">
        <v>9</v>
      </c>
      <c r="E109" s="62"/>
      <c r="F109" s="68">
        <f>F110+F111</f>
        <v>0</v>
      </c>
      <c r="G109" s="68"/>
      <c r="H109" s="74">
        <f>H110+H111</f>
        <v>0</v>
      </c>
      <c r="I109" s="31"/>
    </row>
    <row r="110" spans="1:9">
      <c r="A110" s="58"/>
      <c r="B110" s="59"/>
      <c r="C110" s="60" t="s">
        <v>219</v>
      </c>
      <c r="D110" s="61"/>
      <c r="E110" s="62"/>
      <c r="F110" s="68"/>
      <c r="G110" s="68"/>
      <c r="H110" s="74"/>
      <c r="I110" s="31"/>
    </row>
    <row r="111" spans="1:9">
      <c r="A111" s="58"/>
      <c r="B111" s="59"/>
      <c r="C111" s="60" t="s">
        <v>218</v>
      </c>
      <c r="D111" s="61"/>
      <c r="E111" s="62"/>
      <c r="F111" s="68"/>
      <c r="G111" s="68"/>
      <c r="H111" s="74"/>
      <c r="I111" s="31"/>
    </row>
    <row r="112" spans="1:9" ht="23.25">
      <c r="A112" s="40" t="s">
        <v>9</v>
      </c>
      <c r="B112" s="41" t="s">
        <v>179</v>
      </c>
      <c r="C112" s="42" t="s">
        <v>144</v>
      </c>
      <c r="D112" s="43" t="s">
        <v>9</v>
      </c>
      <c r="E112" s="44">
        <f>E113</f>
        <v>0</v>
      </c>
      <c r="F112" s="45">
        <f t="shared" ref="F112:H112" si="16">F113</f>
        <v>226500</v>
      </c>
      <c r="G112" s="45">
        <f t="shared" si="16"/>
        <v>0</v>
      </c>
      <c r="H112" s="45">
        <f t="shared" si="16"/>
        <v>186392.42</v>
      </c>
      <c r="I112" s="31"/>
    </row>
    <row r="113" spans="1:9" ht="23.25">
      <c r="A113" s="58" t="s">
        <v>9</v>
      </c>
      <c r="B113" s="59" t="s">
        <v>178</v>
      </c>
      <c r="C113" s="60" t="s">
        <v>145</v>
      </c>
      <c r="D113" s="61" t="s">
        <v>9</v>
      </c>
      <c r="E113" s="62">
        <f>E114</f>
        <v>0</v>
      </c>
      <c r="F113" s="68">
        <f t="shared" ref="F113:H113" si="17">F114</f>
        <v>226500</v>
      </c>
      <c r="G113" s="68">
        <f t="shared" si="17"/>
        <v>0</v>
      </c>
      <c r="H113" s="68">
        <f t="shared" si="17"/>
        <v>186392.42</v>
      </c>
      <c r="I113" s="31"/>
    </row>
    <row r="114" spans="1:9" ht="34.5">
      <c r="A114" s="58" t="s">
        <v>9</v>
      </c>
      <c r="B114" s="59" t="s">
        <v>177</v>
      </c>
      <c r="C114" s="60" t="s">
        <v>146</v>
      </c>
      <c r="D114" s="61" t="s">
        <v>9</v>
      </c>
      <c r="E114" s="62"/>
      <c r="F114" s="63">
        <v>226500</v>
      </c>
      <c r="G114" s="63"/>
      <c r="H114" s="63">
        <v>186392.42</v>
      </c>
      <c r="I114" s="31"/>
    </row>
    <row r="115" spans="1:9" ht="23.25" customHeight="1">
      <c r="A115" s="40" t="s">
        <v>9</v>
      </c>
      <c r="B115" s="41" t="s">
        <v>176</v>
      </c>
      <c r="C115" s="42" t="s">
        <v>147</v>
      </c>
      <c r="D115" s="43" t="s">
        <v>9</v>
      </c>
      <c r="E115" s="44">
        <f>E116+E119+E118</f>
        <v>32824485.880000003</v>
      </c>
      <c r="F115" s="45">
        <f>F116+F119+F118</f>
        <v>32824485.880000003</v>
      </c>
      <c r="G115" s="45">
        <f>G116+G119+G118</f>
        <v>12260685.880000001</v>
      </c>
      <c r="H115" s="45">
        <f>H116+H119+H118</f>
        <v>12260685.880000001</v>
      </c>
      <c r="I115" s="31"/>
    </row>
    <row r="116" spans="1:9" ht="34.5">
      <c r="A116" s="58" t="s">
        <v>9</v>
      </c>
      <c r="B116" s="59" t="s">
        <v>175</v>
      </c>
      <c r="C116" s="60" t="s">
        <v>148</v>
      </c>
      <c r="D116" s="61" t="s">
        <v>9</v>
      </c>
      <c r="E116" s="62">
        <f>E117</f>
        <v>9630000</v>
      </c>
      <c r="F116" s="68">
        <f t="shared" ref="F116:H116" si="18">F117</f>
        <v>9630000</v>
      </c>
      <c r="G116" s="68">
        <f t="shared" si="18"/>
        <v>3503497.6</v>
      </c>
      <c r="H116" s="68">
        <f t="shared" si="18"/>
        <v>3503497.6</v>
      </c>
      <c r="I116" s="31"/>
    </row>
    <row r="117" spans="1:9" ht="45.75">
      <c r="A117" s="58" t="s">
        <v>9</v>
      </c>
      <c r="B117" s="59" t="s">
        <v>174</v>
      </c>
      <c r="C117" s="60" t="s">
        <v>149</v>
      </c>
      <c r="D117" s="61" t="s">
        <v>9</v>
      </c>
      <c r="E117" s="62">
        <f>F117</f>
        <v>9630000</v>
      </c>
      <c r="F117" s="63">
        <f>9555000+75000</f>
        <v>9630000</v>
      </c>
      <c r="G117" s="63">
        <f>H117</f>
        <v>3503497.6</v>
      </c>
      <c r="H117" s="63">
        <v>3503497.6</v>
      </c>
      <c r="I117" s="31"/>
    </row>
    <row r="118" spans="1:9" ht="57">
      <c r="A118" s="58"/>
      <c r="B118" s="59" t="s">
        <v>212</v>
      </c>
      <c r="C118" s="60" t="s">
        <v>213</v>
      </c>
      <c r="D118" s="61"/>
      <c r="E118" s="62">
        <f>F118</f>
        <v>13978929.540000001</v>
      </c>
      <c r="F118" s="63">
        <f>9999971.57+3978957.97</f>
        <v>13978929.540000001</v>
      </c>
      <c r="G118" s="63">
        <f>H118</f>
        <v>8504684.5800000001</v>
      </c>
      <c r="H118" s="63">
        <v>8504684.5800000001</v>
      </c>
      <c r="I118" s="31"/>
    </row>
    <row r="119" spans="1:9">
      <c r="A119" s="58" t="s">
        <v>9</v>
      </c>
      <c r="B119" s="59" t="s">
        <v>173</v>
      </c>
      <c r="C119" s="60" t="s">
        <v>150</v>
      </c>
      <c r="D119" s="61" t="s">
        <v>9</v>
      </c>
      <c r="E119" s="62">
        <f>E120</f>
        <v>9215556.3399999999</v>
      </c>
      <c r="F119" s="68">
        <f t="shared" ref="F119:H119" si="19">F120</f>
        <v>9215556.3399999999</v>
      </c>
      <c r="G119" s="68">
        <f>G120</f>
        <v>252503.7</v>
      </c>
      <c r="H119" s="68">
        <f t="shared" si="19"/>
        <v>252503.7</v>
      </c>
      <c r="I119" s="31"/>
    </row>
    <row r="120" spans="1:9" ht="23.25">
      <c r="A120" s="58" t="s">
        <v>9</v>
      </c>
      <c r="B120" s="59" t="s">
        <v>172</v>
      </c>
      <c r="C120" s="60" t="s">
        <v>151</v>
      </c>
      <c r="D120" s="61" t="s">
        <v>9</v>
      </c>
      <c r="E120" s="62">
        <f>F120</f>
        <v>9215556.3399999999</v>
      </c>
      <c r="F120" s="68">
        <f>F121+F122+F123+F124+F127+F125+F126</f>
        <v>9215556.3399999999</v>
      </c>
      <c r="G120" s="68">
        <f>G121+G127+G122+G123+G124+G125+G126</f>
        <v>252503.7</v>
      </c>
      <c r="H120" s="68">
        <f>H121+H123+H122+H127+H124+H125+H126</f>
        <v>252503.7</v>
      </c>
      <c r="I120" s="31"/>
    </row>
    <row r="121" spans="1:9" ht="23.25">
      <c r="A121" s="58"/>
      <c r="B121" s="59"/>
      <c r="C121" s="60" t="s">
        <v>203</v>
      </c>
      <c r="D121" s="61"/>
      <c r="E121" s="62">
        <f t="shared" ref="E121:E127" si="20">F121</f>
        <v>11629.1</v>
      </c>
      <c r="F121" s="63">
        <v>11629.1</v>
      </c>
      <c r="G121" s="63">
        <f t="shared" ref="G121:G124" si="21">H121</f>
        <v>11629.1</v>
      </c>
      <c r="H121" s="63">
        <v>11629.1</v>
      </c>
      <c r="I121" s="31"/>
    </row>
    <row r="122" spans="1:9" ht="24" customHeight="1">
      <c r="A122" s="58"/>
      <c r="B122" s="59"/>
      <c r="C122" s="60" t="s">
        <v>244</v>
      </c>
      <c r="D122" s="61"/>
      <c r="E122" s="62">
        <f t="shared" si="20"/>
        <v>988000</v>
      </c>
      <c r="F122" s="63">
        <v>988000</v>
      </c>
      <c r="G122" s="63">
        <f>H122</f>
        <v>0</v>
      </c>
      <c r="H122" s="63">
        <v>0</v>
      </c>
      <c r="I122" s="31"/>
    </row>
    <row r="123" spans="1:9">
      <c r="A123" s="58"/>
      <c r="B123" s="59"/>
      <c r="C123" s="60" t="s">
        <v>215</v>
      </c>
      <c r="D123" s="61"/>
      <c r="E123" s="62">
        <f>F123</f>
        <v>240874.6</v>
      </c>
      <c r="F123" s="63">
        <f>240874.6</f>
        <v>240874.6</v>
      </c>
      <c r="G123" s="63">
        <f t="shared" si="21"/>
        <v>240874.6</v>
      </c>
      <c r="H123" s="63">
        <v>240874.6</v>
      </c>
      <c r="I123" s="31"/>
    </row>
    <row r="124" spans="1:9" ht="23.25">
      <c r="A124" s="58"/>
      <c r="B124" s="59"/>
      <c r="C124" s="60" t="s">
        <v>216</v>
      </c>
      <c r="D124" s="61"/>
      <c r="E124" s="89"/>
      <c r="F124" s="63"/>
      <c r="G124" s="63">
        <f t="shared" si="21"/>
        <v>0</v>
      </c>
      <c r="H124" s="63"/>
      <c r="I124" s="31"/>
    </row>
    <row r="125" spans="1:9">
      <c r="A125" s="58"/>
      <c r="B125" s="59"/>
      <c r="C125" s="60" t="s">
        <v>220</v>
      </c>
      <c r="D125" s="61"/>
      <c r="E125" s="62">
        <f>F125</f>
        <v>0</v>
      </c>
      <c r="F125" s="63">
        <f>0</f>
        <v>0</v>
      </c>
      <c r="G125" s="63">
        <f>H125</f>
        <v>0</v>
      </c>
      <c r="H125" s="63">
        <v>0</v>
      </c>
      <c r="I125" s="31"/>
    </row>
    <row r="126" spans="1:9" ht="24.75">
      <c r="A126" s="58"/>
      <c r="B126" s="59"/>
      <c r="C126" s="92" t="s">
        <v>243</v>
      </c>
      <c r="D126" s="85"/>
      <c r="E126" s="87">
        <f>F126</f>
        <v>7975052.6400000006</v>
      </c>
      <c r="F126" s="88">
        <f>11513000-3537947.36</f>
        <v>7975052.6400000006</v>
      </c>
      <c r="G126" s="88">
        <v>0</v>
      </c>
      <c r="H126" s="88">
        <v>0</v>
      </c>
      <c r="I126" s="31"/>
    </row>
    <row r="127" spans="1:9">
      <c r="A127" s="58"/>
      <c r="B127" s="59"/>
      <c r="C127" s="60" t="s">
        <v>221</v>
      </c>
      <c r="D127" s="61"/>
      <c r="E127" s="62">
        <f t="shared" si="20"/>
        <v>0</v>
      </c>
      <c r="F127" s="86">
        <f>0</f>
        <v>0</v>
      </c>
      <c r="G127" s="63">
        <f>H127</f>
        <v>0</v>
      </c>
      <c r="H127" s="63">
        <v>0</v>
      </c>
      <c r="I127" s="31"/>
    </row>
    <row r="128" spans="1:9">
      <c r="A128" s="46" t="s">
        <v>9</v>
      </c>
      <c r="B128" s="47" t="s">
        <v>153</v>
      </c>
      <c r="C128" s="48" t="s">
        <v>152</v>
      </c>
      <c r="D128" s="49" t="s">
        <v>9</v>
      </c>
      <c r="E128" s="50">
        <f>E129</f>
        <v>0</v>
      </c>
      <c r="F128" s="51">
        <f t="shared" ref="F128:H128" si="22">F129</f>
        <v>120000</v>
      </c>
      <c r="G128" s="51">
        <f t="shared" si="22"/>
        <v>0</v>
      </c>
      <c r="H128" s="51">
        <f t="shared" si="22"/>
        <v>115063.11</v>
      </c>
      <c r="I128" s="31"/>
    </row>
    <row r="129" spans="1:9" ht="23.25">
      <c r="A129" s="52" t="s">
        <v>9</v>
      </c>
      <c r="B129" s="53" t="s">
        <v>167</v>
      </c>
      <c r="C129" s="54" t="s">
        <v>154</v>
      </c>
      <c r="D129" s="55" t="s">
        <v>9</v>
      </c>
      <c r="E129" s="56">
        <f>E130+E131</f>
        <v>0</v>
      </c>
      <c r="F129" s="57">
        <f>F130+F131</f>
        <v>120000</v>
      </c>
      <c r="G129" s="57">
        <f>G130+G131</f>
        <v>0</v>
      </c>
      <c r="H129" s="57">
        <f>H130+H131</f>
        <v>115063.11</v>
      </c>
      <c r="I129" s="31"/>
    </row>
    <row r="130" spans="1:9" ht="34.5">
      <c r="A130" s="58" t="s">
        <v>9</v>
      </c>
      <c r="B130" s="59" t="s">
        <v>168</v>
      </c>
      <c r="C130" s="60" t="s">
        <v>155</v>
      </c>
      <c r="D130" s="61" t="s">
        <v>9</v>
      </c>
      <c r="E130" s="62"/>
      <c r="F130" s="63">
        <v>60000</v>
      </c>
      <c r="G130" s="63"/>
      <c r="H130" s="63">
        <v>60063.11</v>
      </c>
      <c r="I130" s="31"/>
    </row>
    <row r="131" spans="1:9" ht="23.25">
      <c r="A131" s="58" t="s">
        <v>9</v>
      </c>
      <c r="B131" s="59" t="s">
        <v>169</v>
      </c>
      <c r="C131" s="60" t="s">
        <v>154</v>
      </c>
      <c r="D131" s="61" t="s">
        <v>9</v>
      </c>
      <c r="E131" s="62"/>
      <c r="F131" s="63">
        <v>60000</v>
      </c>
      <c r="G131" s="63"/>
      <c r="H131" s="63">
        <f>55000</f>
        <v>55000</v>
      </c>
      <c r="I131" s="31"/>
    </row>
    <row r="132" spans="1:9" ht="34.5">
      <c r="A132" s="40" t="s">
        <v>9</v>
      </c>
      <c r="B132" s="41" t="s">
        <v>157</v>
      </c>
      <c r="C132" s="42" t="s">
        <v>156</v>
      </c>
      <c r="D132" s="43" t="s">
        <v>9</v>
      </c>
      <c r="E132" s="44">
        <f>E133+E134</f>
        <v>0</v>
      </c>
      <c r="F132" s="45">
        <f t="shared" ref="F132:H132" si="23">F133+F134</f>
        <v>0</v>
      </c>
      <c r="G132" s="45">
        <f t="shared" si="23"/>
        <v>0</v>
      </c>
      <c r="H132" s="45">
        <f t="shared" si="23"/>
        <v>0</v>
      </c>
      <c r="I132" s="31"/>
    </row>
    <row r="133" spans="1:9" ht="34.5">
      <c r="A133" s="58" t="s">
        <v>9</v>
      </c>
      <c r="B133" s="59" t="s">
        <v>170</v>
      </c>
      <c r="C133" s="60" t="s">
        <v>158</v>
      </c>
      <c r="D133" s="61" t="s">
        <v>9</v>
      </c>
      <c r="E133" s="62"/>
      <c r="F133" s="63"/>
      <c r="G133" s="63"/>
      <c r="H133" s="63"/>
      <c r="I133" s="31"/>
    </row>
    <row r="134" spans="1:9" ht="34.5">
      <c r="A134" s="58" t="s">
        <v>9</v>
      </c>
      <c r="B134" s="59" t="s">
        <v>171</v>
      </c>
      <c r="C134" s="60" t="s">
        <v>159</v>
      </c>
      <c r="D134" s="61" t="s">
        <v>9</v>
      </c>
      <c r="E134" s="62"/>
      <c r="F134" s="63"/>
      <c r="G134" s="63"/>
      <c r="H134" s="63">
        <v>0</v>
      </c>
      <c r="I134" s="31"/>
    </row>
    <row r="135" spans="1:9" ht="15" customHeight="1">
      <c r="C135" s="80"/>
      <c r="D135" s="80"/>
      <c r="E135" s="80"/>
      <c r="F135" s="80"/>
      <c r="G135" s="80"/>
      <c r="H135" s="80"/>
      <c r="I135" s="80"/>
    </row>
    <row r="136" spans="1:9">
      <c r="B136" s="90" t="s">
        <v>235</v>
      </c>
      <c r="E136" s="90" t="s">
        <v>236</v>
      </c>
    </row>
    <row r="138" spans="1:9">
      <c r="B138" s="90" t="s">
        <v>237</v>
      </c>
      <c r="E138" s="90" t="s">
        <v>238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2021-11-02T04:33:16Z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