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E14" i="2"/>
  <c r="H73"/>
  <c r="H46"/>
  <c r="H112"/>
  <c r="H92"/>
  <c r="H82"/>
  <c r="H54"/>
  <c r="H39"/>
  <c r="H37"/>
  <c r="H34"/>
  <c r="H29"/>
  <c r="H30"/>
  <c r="H21"/>
  <c r="H19"/>
  <c r="H27"/>
  <c r="H26"/>
  <c r="H25"/>
  <c r="H24"/>
  <c r="L24" s="1"/>
  <c r="K38"/>
  <c r="L19"/>
  <c r="G123"/>
  <c r="G115"/>
  <c r="G116"/>
  <c r="K82"/>
  <c r="E123"/>
  <c r="F107"/>
  <c r="F106" s="1"/>
  <c r="F105" s="1"/>
  <c r="F100" s="1"/>
  <c r="G122"/>
  <c r="H107"/>
  <c r="G124"/>
  <c r="G120"/>
  <c r="G119"/>
  <c r="G121"/>
  <c r="E115"/>
  <c r="E122"/>
  <c r="E120"/>
  <c r="E121"/>
  <c r="F118"/>
  <c r="H87"/>
  <c r="H86" s="1"/>
  <c r="E124"/>
  <c r="H89"/>
  <c r="E116"/>
  <c r="G97"/>
  <c r="E106"/>
  <c r="E105" s="1"/>
  <c r="E97"/>
  <c r="G118" l="1"/>
  <c r="H118"/>
  <c r="G117"/>
  <c r="E118"/>
  <c r="E119"/>
  <c r="H69"/>
  <c r="G69"/>
  <c r="F69"/>
  <c r="E69"/>
  <c r="H126" l="1"/>
  <c r="G126"/>
  <c r="F126"/>
  <c r="E126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H78"/>
  <c r="H77" s="1"/>
  <c r="G78"/>
  <c r="G77" s="1"/>
  <c r="F78"/>
  <c r="F77" s="1"/>
  <c r="E78"/>
  <c r="E77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L38" s="1"/>
  <c r="G38"/>
  <c r="F38"/>
  <c r="H36"/>
  <c r="G36"/>
  <c r="F36"/>
  <c r="H33"/>
  <c r="L33" s="1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H18"/>
  <c r="G18"/>
  <c r="G17" s="1"/>
  <c r="F18"/>
  <c r="F17" s="1"/>
  <c r="E18"/>
  <c r="E17" s="1"/>
  <c r="H22" l="1"/>
  <c r="L23"/>
  <c r="H17"/>
  <c r="L18"/>
  <c r="L17" s="1"/>
  <c r="H43"/>
  <c r="E76"/>
  <c r="H7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5"/>
  <c r="G125"/>
  <c r="H125"/>
  <c r="E125"/>
  <c r="F129"/>
  <c r="G129"/>
  <c r="H129"/>
  <c r="E129"/>
  <c r="H113" l="1"/>
  <c r="E113"/>
  <c r="H63"/>
  <c r="H16" s="1"/>
  <c r="F113"/>
  <c r="E16"/>
  <c r="G16"/>
  <c r="F16"/>
  <c r="H95"/>
  <c r="G95"/>
  <c r="G94" s="1"/>
  <c r="G93" s="1"/>
  <c r="E95"/>
  <c r="F95"/>
  <c r="H106"/>
  <c r="H105" s="1"/>
  <c r="G106"/>
  <c r="G105" s="1"/>
  <c r="F94" l="1"/>
  <c r="F93" s="1"/>
  <c r="F14" s="1"/>
  <c r="E94"/>
  <c r="E93" s="1"/>
  <c r="H94"/>
  <c r="G14"/>
  <c r="H93" l="1"/>
  <c r="H14" s="1"/>
  <c r="M14" s="1"/>
</calcChain>
</file>

<file path=xl/sharedStrings.xml><?xml version="1.0" encoding="utf-8"?>
<sst xmlns="http://schemas.openxmlformats.org/spreadsheetml/2006/main" count="459" uniqueCount="247">
  <si>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</si>
  <si>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</si>
  <si>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</si>
  <si>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</si>
  <si>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</si>
  <si>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</si>
  <si>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</si>
  <si>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</si>
  <si>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</si>
  <si>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</si>
  <si>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</si>
  <si>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</si>
  <si>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</si>
  <si>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</si>
  <si>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</si>
  <si>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</si>
  <si>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</si>
  <si>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</si>
  <si>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</si>
  <si>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</si>
  <si>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</si>
  <si>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</si>
  <si>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</si>
  <si>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</si>
  <si>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</si>
  <si>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</si>
  <si>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</si>
  <si>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</si>
  <si>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</si>
  <si>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</si>
  <si>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</si>
  <si>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</si>
  <si>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</si>
  <si>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</si>
  <si>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</si>
  <si>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</si>
  <si>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</si>
  <si>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</si>
  <si>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</si>
  <si>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</si>
  <si>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</si>
  <si>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</si>
  <si>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</si>
  <si>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</si>
  <si>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</si>
  <si>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</si>
  <si>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</si>
  <si>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</si>
  <si>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</si>
  <si>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</si>
  <si>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</si>
  <si>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</si>
  <si>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</si>
  <si>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</si>
  <si>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</si>
  <si>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</si>
  <si>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</si>
  <si>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</si>
  <si>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</si>
  <si>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</si>
  <si>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</si>
  <si>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</si>
  <si>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</si>
  <si>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</si>
  <si>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</si>
  <si>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</si>
  <si>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</si>
  <si>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</si>
  <si>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</si>
  <si>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</si>
  <si>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</si>
  <si>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</si>
  <si>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</si>
  <si>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</si>
  <si>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</si>
  <si>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</si>
  <si>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</si>
  <si>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</si>
  <si>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</si>
  <si>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</si>
  <si>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</si>
  <si>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</si>
  <si>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</si>
  <si>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</si>
  <si>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</si>
  <si>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</si>
  <si>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</si>
  <si>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</si>
  <si>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</si>
  <si>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</si>
  <si>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</si>
  <si>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</si>
  <si>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</si>
  <si>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</si>
  <si>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</si>
  <si>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</si>
  <si>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</si>
  <si>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</si>
  <si>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</si>
  <si>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</si>
  <si>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</si>
  <si>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</si>
  <si>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</si>
  <si>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</si>
  <si>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</si>
  <si>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</si>
  <si>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</si>
  <si>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</si>
  <si>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</si>
  <si>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</si>
  <si>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</si>
  <si>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</si>
  <si>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</si>
  <si>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</si>
  <si>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</si>
  <si>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</si>
  <si>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</si>
  <si>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</si>
  <si>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</si>
  <si>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</si>
  <si>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</si>
  <si>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</si>
  <si>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</si>
  <si>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</si>
  <si>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</si>
  <si>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</si>
  <si>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</si>
  <si>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</si>
  <si>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</si>
  <si>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</si>
  <si>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</si>
  <si>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</si>
  <si>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</si>
  <si>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</si>
  <si>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</si>
  <si>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</si>
  <si>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</si>
  <si>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</si>
  <si>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</si>
  <si>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</si>
  <si>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</si>
  <si>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</si>
  <si>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</si>
  <si>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</si>
  <si>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</si>
  <si>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</si>
  <si>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</si>
  <si>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</si>
  <si>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</si>
  <si>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</si>
  <si>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</si>
  <si>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</si>
  <si>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</si>
  <si>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</si>
  <si>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</si>
  <si>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</si>
  <si>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</si>
  <si>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</si>
  <si>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</si>
  <si>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</si>
  <si>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</si>
  <si>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</si>
  <si>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</si>
  <si>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</si>
  <si>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</si>
  <si>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</si>
  <si>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</si>
  <si>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</si>
  <si>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</si>
  <si>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</si>
  <si>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</si>
  <si>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</si>
  <si>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</si>
  <si>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</si>
  <si>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</si>
  <si>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</si>
  <si>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</si>
  <si>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</si>
  <si>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</si>
  <si>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</si>
  <si>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</si>
  <si>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</si>
  <si>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</si>
  <si>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</si>
  <si>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</si>
  <si>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</si>
  <si>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</si>
  <si>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</si>
  <si>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</si>
  <si>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</si>
  <si>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</si>
  <si>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</si>
  <si>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</si>
  <si>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</si>
  <si>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</si>
  <si>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</si>
  <si>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</si>
  <si>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</si>
  <si>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</si>
  <si>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</si>
  <si>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</si>
  <si>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</si>
  <si>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</si>
  <si>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</si>
  <si>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</si>
  <si>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</si>
  <si>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</si>
  <si>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</si>
  <si>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</si>
  <si>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</si>
  <si>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</si>
  <si>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</si>
  <si>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</si>
  <si>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</si>
  <si>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</si>
  <si>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</si>
  <si>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</si>
  <si>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</si>
  <si>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М.Д. Морозова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</si>
  <si>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</si>
  <si>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</si>
  <si>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</si>
  <si>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</si>
  <si>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</si>
  <si>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</si>
  <si>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</si>
  <si>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</si>
  <si>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</si>
  <si>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</si>
  <si>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</si>
  <si>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</si>
  <si>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</si>
  <si>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</si>
  <si>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</si>
  <si>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</si>
  <si>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</si>
  <si>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</si>
  <si>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неустойка по контрактам пеня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</si>
  <si>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</si>
  <si>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</si>
  <si>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</si>
  <si>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</si>
  <si>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</si>
  <si>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</si>
  <si>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</si>
  <si>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на 01.02.2020</t>
  </si>
  <si>
    <t>,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</si>
</sst>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4" xfId="34" applyNumberFormat="1" applyProtection="1">
      <alignment horizontal="center" vertical="center"/>
    </xf>
    <xf numFmtId="49" fontId="3" fillId="0" borderId="22" xfId="45" applyProtection="1">
      <alignment horizontal="center" shrinkToFit="1"/>
    </xf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49" fontId="3" fillId="0" borderId="38" xfId="46" applyFill="1" applyBorder="1" applyAlignment="1" applyProtection="1">
      <alignment horizontal="left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Normal="100" workbookViewId="0">
      <selection activeCell="H135" sqref="A1:H135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7.28515625" style="1" customWidth="1"/>
    <col min="6" max="6" width="14.140625" style="1" customWidth="1"/>
    <col min="7" max="7" width="17.28515625" style="1" customWidth="1"/>
    <col min="8" max="8" width="16" style="1" customWidth="1"/>
    <col min="9" max="9" width="9.140625" style="1" hidden="1"/>
    <col min="10" max="10" width="9.140625" style="1"/>
    <col min="11" max="11" width="13.140625" style="1" customWidth="1"/>
    <col min="12" max="12" width="11.5703125" style="1" bestFit="1" customWidth="1"/>
    <col min="13" max="13" width="9.5703125" style="1" bestFit="1" customWidth="1"/>
    <col min="14" max="16384" width="9.140625" style="1"/>
  </cols>
  <sheetData>
    <row r="1" spans="1:13" ht="12" customHeight="1">
      <c r="C1" s="2"/>
      <c r="D1" s="2"/>
      <c r="E1" s="2"/>
      <c r="F1" s="2"/>
      <c r="G1" s="2"/>
      <c r="H1" s="2"/>
      <c r="I1" s="2"/>
    </row>
    <row r="2" spans="1:13" ht="14.1" customHeight="1">
      <c r="C2" s="83" t="s">
        <v>170</v>
      </c>
      <c r="D2" s="84"/>
      <c r="E2" s="84"/>
      <c r="F2" s="84"/>
      <c r="G2" s="84"/>
      <c r="H2" s="15"/>
      <c r="I2" s="3"/>
    </row>
    <row r="3" spans="1:13" ht="13.5" customHeight="1">
      <c r="C3" s="81" t="s">
        <v>245</v>
      </c>
      <c r="D3" s="81"/>
      <c r="E3" s="81"/>
      <c r="F3" s="81"/>
      <c r="G3" s="16"/>
      <c r="H3" s="17"/>
    </row>
    <row r="4" spans="1:13" ht="12.75" customHeight="1">
      <c r="A4" s="80" t="s">
        <v>171</v>
      </c>
      <c r="B4" s="80"/>
      <c r="C4" s="82" t="s">
        <v>216</v>
      </c>
      <c r="D4" s="82"/>
      <c r="E4" s="82"/>
      <c r="F4" s="82"/>
      <c r="G4" s="18"/>
      <c r="H4" s="17"/>
    </row>
    <row r="5" spans="1:13" ht="15.75" hidden="1" customHeight="1">
      <c r="C5" s="6"/>
      <c r="D5" s="85" t="s">
        <v>0</v>
      </c>
      <c r="E5" s="85"/>
      <c r="F5" s="85"/>
      <c r="G5" s="18"/>
      <c r="H5" s="17"/>
    </row>
    <row r="6" spans="1:13" ht="15.75" hidden="1" customHeight="1">
      <c r="C6" s="6"/>
      <c r="D6" s="86" t="s">
        <v>1</v>
      </c>
      <c r="E6" s="86"/>
      <c r="F6" s="86"/>
      <c r="G6" s="18"/>
      <c r="H6" s="17"/>
    </row>
    <row r="7" spans="1:13" ht="13.5" hidden="1" customHeight="1">
      <c r="C7" s="4"/>
      <c r="D7" s="8"/>
      <c r="E7" s="8"/>
      <c r="F7" s="9"/>
      <c r="G7" s="18"/>
      <c r="H7" s="17"/>
    </row>
    <row r="8" spans="1:13" ht="14.1" customHeight="1">
      <c r="A8" s="80" t="s">
        <v>2</v>
      </c>
      <c r="B8" s="80"/>
      <c r="C8" s="6"/>
      <c r="D8" s="6"/>
      <c r="E8" s="6"/>
      <c r="F8" s="7"/>
      <c r="G8" s="18"/>
      <c r="H8" s="17"/>
    </row>
    <row r="9" spans="1:13" ht="14.1" customHeight="1">
      <c r="C9" s="87" t="s">
        <v>172</v>
      </c>
      <c r="D9" s="87"/>
      <c r="E9" s="87"/>
      <c r="F9" s="87"/>
      <c r="G9" s="87"/>
      <c r="H9" s="87"/>
      <c r="I9" s="10"/>
    </row>
    <row r="10" spans="1:13" ht="12.95" customHeight="1">
      <c r="A10" s="78" t="s">
        <v>4</v>
      </c>
      <c r="B10" s="78" t="s">
        <v>5</v>
      </c>
      <c r="C10" s="88" t="s">
        <v>3</v>
      </c>
      <c r="D10" s="90" t="s">
        <v>4</v>
      </c>
      <c r="E10" s="90" t="s">
        <v>173</v>
      </c>
      <c r="F10" s="93" t="s">
        <v>234</v>
      </c>
      <c r="G10" s="90" t="s">
        <v>174</v>
      </c>
      <c r="H10" s="93" t="s">
        <v>175</v>
      </c>
      <c r="I10" s="11"/>
    </row>
    <row r="11" spans="1:13" ht="12" customHeight="1">
      <c r="A11" s="79"/>
      <c r="B11" s="79"/>
      <c r="C11" s="89"/>
      <c r="D11" s="91"/>
      <c r="E11" s="91"/>
      <c r="F11" s="94"/>
      <c r="G11" s="91"/>
      <c r="H11" s="94"/>
      <c r="I11" s="12"/>
    </row>
    <row r="12" spans="1:13" ht="27.75" customHeight="1">
      <c r="A12" s="79"/>
      <c r="B12" s="79"/>
      <c r="C12" s="89"/>
      <c r="D12" s="92"/>
      <c r="E12" s="92"/>
      <c r="F12" s="94"/>
      <c r="G12" s="92"/>
      <c r="H12" s="94"/>
      <c r="I12" s="12"/>
    </row>
    <row r="13" spans="1:13" ht="14.25" customHeight="1" thickBot="1">
      <c r="A13" s="19">
        <v>1</v>
      </c>
      <c r="B13" s="21">
        <v>2</v>
      </c>
      <c r="C13" s="25">
        <v>3</v>
      </c>
      <c r="D13" s="13">
        <v>2</v>
      </c>
      <c r="E13" s="21">
        <v>4</v>
      </c>
      <c r="F13" s="22" t="s">
        <v>6</v>
      </c>
      <c r="G13" s="22" t="s">
        <v>7</v>
      </c>
      <c r="H13" s="22" t="s">
        <v>176</v>
      </c>
      <c r="I13" s="12"/>
    </row>
    <row r="14" spans="1:13" ht="17.25" customHeight="1">
      <c r="A14" s="29" t="s">
        <v>9</v>
      </c>
      <c r="B14" s="30" t="s">
        <v>10</v>
      </c>
      <c r="C14" s="34" t="s">
        <v>8</v>
      </c>
      <c r="D14" s="31" t="s">
        <v>9</v>
      </c>
      <c r="E14" s="59">
        <f>E16+E93-30494.2</f>
        <v>8720834.7699999996</v>
      </c>
      <c r="F14" s="59">
        <f>F16+F93</f>
        <v>30615328.969999999</v>
      </c>
      <c r="G14" s="60">
        <f>G16+G93</f>
        <v>0</v>
      </c>
      <c r="H14" s="60">
        <f>H16+H93</f>
        <v>1811517.1400000001</v>
      </c>
      <c r="I14" s="20"/>
      <c r="K14" s="76"/>
      <c r="L14" s="1">
        <v>1811517.14</v>
      </c>
      <c r="M14" s="76">
        <f>L14-H14</f>
        <v>0</v>
      </c>
    </row>
    <row r="15" spans="1:13" ht="15" hidden="1" customHeight="1">
      <c r="A15" s="27"/>
      <c r="B15" s="28"/>
      <c r="C15" s="26" t="s">
        <v>11</v>
      </c>
      <c r="D15" s="23"/>
      <c r="E15" s="61"/>
      <c r="F15" s="62"/>
      <c r="G15" s="63"/>
      <c r="H15" s="63"/>
      <c r="I15" s="20"/>
    </row>
    <row r="16" spans="1:13">
      <c r="A16" s="32" t="s">
        <v>9</v>
      </c>
      <c r="B16" s="36" t="s">
        <v>13</v>
      </c>
      <c r="C16" s="38" t="s">
        <v>12</v>
      </c>
      <c r="D16" s="33" t="s">
        <v>9</v>
      </c>
      <c r="E16" s="64">
        <f>E17+E22+E28+E32+E40+E43+E55+E63+E76+E84</f>
        <v>0</v>
      </c>
      <c r="F16" s="64">
        <f>F17+F22+F28+F32+F40+F43+F55+F63+F76+F84</f>
        <v>21562000</v>
      </c>
      <c r="G16" s="65">
        <f>G17+G22+G28+G32+G40+G43+G55+G63+G76+G84</f>
        <v>0</v>
      </c>
      <c r="H16" s="65">
        <f>H17+H22+H28+H32+H40+H43+H55+H63+H76+H84</f>
        <v>1761017.1400000001</v>
      </c>
      <c r="I16" s="20"/>
    </row>
    <row r="17" spans="1:12">
      <c r="A17" s="42" t="s">
        <v>9</v>
      </c>
      <c r="B17" s="43" t="s">
        <v>15</v>
      </c>
      <c r="C17" s="44" t="s">
        <v>14</v>
      </c>
      <c r="D17" s="45" t="s">
        <v>9</v>
      </c>
      <c r="E17" s="66">
        <f>E18</f>
        <v>0</v>
      </c>
      <c r="F17" s="66">
        <f>F18</f>
        <v>6163000</v>
      </c>
      <c r="G17" s="67">
        <f>G18</f>
        <v>0</v>
      </c>
      <c r="H17" s="67">
        <f>H18</f>
        <v>365614.7</v>
      </c>
      <c r="I17" s="20"/>
      <c r="L17" s="76">
        <f>L18+L23+L33+L38</f>
        <v>-11902063.300000001</v>
      </c>
    </row>
    <row r="18" spans="1:12">
      <c r="A18" s="46" t="s">
        <v>9</v>
      </c>
      <c r="B18" s="47" t="s">
        <v>17</v>
      </c>
      <c r="C18" s="48" t="s">
        <v>16</v>
      </c>
      <c r="D18" s="49" t="s">
        <v>9</v>
      </c>
      <c r="E18" s="68">
        <f>E19+E20+E21</f>
        <v>0</v>
      </c>
      <c r="F18" s="68">
        <f>F19+F20+F21</f>
        <v>6163000</v>
      </c>
      <c r="G18" s="69">
        <f>G19+G20+G21</f>
        <v>0</v>
      </c>
      <c r="H18" s="69">
        <f>H19+H20+H21</f>
        <v>365614.7</v>
      </c>
      <c r="I18" s="20"/>
      <c r="K18" s="1">
        <v>5906427.5</v>
      </c>
      <c r="L18" s="76">
        <f>H18-K18</f>
        <v>-5540812.7999999998</v>
      </c>
    </row>
    <row r="19" spans="1:12" ht="57">
      <c r="A19" s="14" t="s">
        <v>9</v>
      </c>
      <c r="B19" s="37" t="s">
        <v>19</v>
      </c>
      <c r="C19" s="39" t="s">
        <v>18</v>
      </c>
      <c r="D19" s="24" t="s">
        <v>9</v>
      </c>
      <c r="E19" s="70"/>
      <c r="F19" s="71">
        <v>6132000</v>
      </c>
      <c r="G19" s="71"/>
      <c r="H19" s="71">
        <f>361196.3+31.2</f>
        <v>361227.5</v>
      </c>
      <c r="I19" s="20"/>
      <c r="K19" s="1">
        <v>5900230.0999999996</v>
      </c>
      <c r="L19" s="76">
        <f>H19-K19</f>
        <v>-5539002.5999999996</v>
      </c>
    </row>
    <row r="20" spans="1:12" ht="69" customHeight="1">
      <c r="A20" s="14" t="s">
        <v>9</v>
      </c>
      <c r="B20" s="37" t="s">
        <v>21</v>
      </c>
      <c r="C20" s="39" t="s">
        <v>20</v>
      </c>
      <c r="D20" s="24" t="s">
        <v>9</v>
      </c>
      <c r="E20" s="70"/>
      <c r="F20" s="71"/>
      <c r="G20" s="71"/>
      <c r="H20" s="71"/>
      <c r="I20" s="20"/>
    </row>
    <row r="21" spans="1:12" ht="34.5">
      <c r="A21" s="14" t="s">
        <v>9</v>
      </c>
      <c r="B21" s="37" t="s">
        <v>23</v>
      </c>
      <c r="C21" s="39" t="s">
        <v>22</v>
      </c>
      <c r="D21" s="24" t="s">
        <v>9</v>
      </c>
      <c r="E21" s="70"/>
      <c r="F21" s="71">
        <v>31000</v>
      </c>
      <c r="G21" s="71"/>
      <c r="H21" s="71">
        <f>4087.2+300</f>
        <v>4387.2</v>
      </c>
      <c r="I21" s="20"/>
    </row>
    <row r="22" spans="1:12" ht="23.25">
      <c r="A22" s="42" t="s">
        <v>9</v>
      </c>
      <c r="B22" s="43" t="s">
        <v>25</v>
      </c>
      <c r="C22" s="44" t="s">
        <v>24</v>
      </c>
      <c r="D22" s="45" t="s">
        <v>9</v>
      </c>
      <c r="E22" s="66">
        <f>E23</f>
        <v>0</v>
      </c>
      <c r="F22" s="67">
        <f>F23</f>
        <v>1656000</v>
      </c>
      <c r="G22" s="67">
        <f>G23</f>
        <v>0</v>
      </c>
      <c r="H22" s="67">
        <f>H23</f>
        <v>134060.68</v>
      </c>
      <c r="I22" s="20"/>
    </row>
    <row r="23" spans="1:12" ht="23.25">
      <c r="A23" s="46" t="s">
        <v>9</v>
      </c>
      <c r="B23" s="47" t="s">
        <v>27</v>
      </c>
      <c r="C23" s="48" t="s">
        <v>26</v>
      </c>
      <c r="D23" s="49" t="s">
        <v>9</v>
      </c>
      <c r="E23" s="68">
        <f>E24+E25+E26+E27</f>
        <v>0</v>
      </c>
      <c r="F23" s="69">
        <f>F24+F25+F26+F27</f>
        <v>1656000</v>
      </c>
      <c r="G23" s="69">
        <f>G24+G25+G26+G27</f>
        <v>0</v>
      </c>
      <c r="H23" s="69">
        <f>H24+H25+H26+H27</f>
        <v>134060.68</v>
      </c>
      <c r="I23" s="20"/>
      <c r="K23" s="1">
        <v>1593368.18</v>
      </c>
      <c r="L23" s="76">
        <f>H23-K23</f>
        <v>-1459307.5</v>
      </c>
    </row>
    <row r="24" spans="1:12" ht="57">
      <c r="A24" s="14" t="s">
        <v>9</v>
      </c>
      <c r="B24" s="37" t="s">
        <v>29</v>
      </c>
      <c r="C24" s="39" t="s">
        <v>28</v>
      </c>
      <c r="D24" s="24" t="s">
        <v>9</v>
      </c>
      <c r="E24" s="70"/>
      <c r="F24" s="71">
        <v>605000</v>
      </c>
      <c r="G24" s="71"/>
      <c r="H24" s="71">
        <f>61072.11</f>
        <v>61072.11</v>
      </c>
      <c r="I24" s="20"/>
      <c r="K24" s="1">
        <v>725267.06</v>
      </c>
      <c r="L24" s="76">
        <f>H24-K24</f>
        <v>-664194.95000000007</v>
      </c>
    </row>
    <row r="25" spans="1:12" ht="68.25">
      <c r="A25" s="14" t="s">
        <v>9</v>
      </c>
      <c r="B25" s="37" t="s">
        <v>31</v>
      </c>
      <c r="C25" s="39" t="s">
        <v>30</v>
      </c>
      <c r="D25" s="24" t="s">
        <v>9</v>
      </c>
      <c r="E25" s="70"/>
      <c r="F25" s="71">
        <v>8000</v>
      </c>
      <c r="G25" s="71"/>
      <c r="H25" s="71">
        <f>415.52</f>
        <v>415.52</v>
      </c>
      <c r="I25" s="20"/>
    </row>
    <row r="26" spans="1:12" ht="57">
      <c r="A26" s="14" t="s">
        <v>9</v>
      </c>
      <c r="B26" s="37" t="s">
        <v>33</v>
      </c>
      <c r="C26" s="39" t="s">
        <v>32</v>
      </c>
      <c r="D26" s="24" t="s">
        <v>9</v>
      </c>
      <c r="E26" s="70"/>
      <c r="F26" s="71">
        <v>1043000</v>
      </c>
      <c r="G26" s="71"/>
      <c r="H26" s="71">
        <f>83800.27</f>
        <v>83800.27</v>
      </c>
      <c r="I26" s="20"/>
    </row>
    <row r="27" spans="1:12" ht="57">
      <c r="A27" s="14" t="s">
        <v>9</v>
      </c>
      <c r="B27" s="37" t="s">
        <v>35</v>
      </c>
      <c r="C27" s="39" t="s">
        <v>34</v>
      </c>
      <c r="D27" s="24" t="s">
        <v>9</v>
      </c>
      <c r="E27" s="70"/>
      <c r="F27" s="71"/>
      <c r="G27" s="71"/>
      <c r="H27" s="71">
        <f>-11227.22</f>
        <v>-11227.22</v>
      </c>
      <c r="I27" s="20"/>
    </row>
    <row r="28" spans="1:12">
      <c r="A28" s="42" t="s">
        <v>9</v>
      </c>
      <c r="B28" s="43" t="s">
        <v>37</v>
      </c>
      <c r="C28" s="44" t="s">
        <v>36</v>
      </c>
      <c r="D28" s="45" t="s">
        <v>9</v>
      </c>
      <c r="E28" s="66">
        <f>E29</f>
        <v>0</v>
      </c>
      <c r="F28" s="67">
        <f>F29</f>
        <v>47000</v>
      </c>
      <c r="G28" s="67">
        <f>G29</f>
        <v>0</v>
      </c>
      <c r="H28" s="67">
        <f>H29</f>
        <v>27546.5</v>
      </c>
      <c r="I28" s="20"/>
    </row>
    <row r="29" spans="1:12">
      <c r="A29" s="46" t="s">
        <v>9</v>
      </c>
      <c r="B29" s="47" t="s">
        <v>39</v>
      </c>
      <c r="C29" s="48" t="s">
        <v>38</v>
      </c>
      <c r="D29" s="49" t="s">
        <v>9</v>
      </c>
      <c r="E29" s="68">
        <f>E30+E31</f>
        <v>0</v>
      </c>
      <c r="F29" s="69">
        <f>F30+F31</f>
        <v>47000</v>
      </c>
      <c r="G29" s="69">
        <f>G30+G31</f>
        <v>0</v>
      </c>
      <c r="H29" s="69">
        <f>H30</f>
        <v>27546.5</v>
      </c>
      <c r="I29" s="20"/>
    </row>
    <row r="30" spans="1:12">
      <c r="A30" s="14" t="s">
        <v>9</v>
      </c>
      <c r="B30" s="37" t="s">
        <v>40</v>
      </c>
      <c r="C30" s="39" t="s">
        <v>38</v>
      </c>
      <c r="D30" s="24" t="s">
        <v>9</v>
      </c>
      <c r="E30" s="70"/>
      <c r="F30" s="71">
        <v>47000</v>
      </c>
      <c r="G30" s="71"/>
      <c r="H30" s="71">
        <f>27546.5</f>
        <v>27546.5</v>
      </c>
      <c r="I30" s="20"/>
    </row>
    <row r="31" spans="1:12" ht="23.25">
      <c r="A31" s="14" t="s">
        <v>9</v>
      </c>
      <c r="B31" s="37" t="s">
        <v>42</v>
      </c>
      <c r="C31" s="39" t="s">
        <v>41</v>
      </c>
      <c r="D31" s="24" t="s">
        <v>9</v>
      </c>
      <c r="E31" s="70"/>
      <c r="F31" s="71"/>
      <c r="G31" s="71"/>
      <c r="H31" s="71" t="s">
        <v>246</v>
      </c>
      <c r="I31" s="20"/>
    </row>
    <row r="32" spans="1:12">
      <c r="A32" s="42" t="s">
        <v>9</v>
      </c>
      <c r="B32" s="43" t="s">
        <v>44</v>
      </c>
      <c r="C32" s="44" t="s">
        <v>43</v>
      </c>
      <c r="D32" s="45" t="s">
        <v>9</v>
      </c>
      <c r="E32" s="66">
        <f>E33+E35</f>
        <v>0</v>
      </c>
      <c r="F32" s="67">
        <f>F33+F35</f>
        <v>11530000</v>
      </c>
      <c r="G32" s="67">
        <f>G33+G35</f>
        <v>0</v>
      </c>
      <c r="H32" s="67">
        <f>H33+H35</f>
        <v>739582.66</v>
      </c>
      <c r="I32" s="20"/>
    </row>
    <row r="33" spans="1:12">
      <c r="A33" s="51" t="s">
        <v>9</v>
      </c>
      <c r="B33" s="52" t="s">
        <v>46</v>
      </c>
      <c r="C33" s="53" t="s">
        <v>45</v>
      </c>
      <c r="D33" s="54" t="s">
        <v>9</v>
      </c>
      <c r="E33" s="68">
        <f>E34</f>
        <v>0</v>
      </c>
      <c r="F33" s="69">
        <f>F34</f>
        <v>908000</v>
      </c>
      <c r="G33" s="69">
        <f>G34</f>
        <v>0</v>
      </c>
      <c r="H33" s="69">
        <f>H34</f>
        <v>43739.65</v>
      </c>
      <c r="I33" s="20"/>
      <c r="K33" s="1">
        <v>888070.12</v>
      </c>
      <c r="L33" s="76">
        <f>H33-K33</f>
        <v>-844330.47</v>
      </c>
    </row>
    <row r="34" spans="1:12" ht="34.5">
      <c r="A34" s="14" t="s">
        <v>9</v>
      </c>
      <c r="B34" s="37" t="s">
        <v>48</v>
      </c>
      <c r="C34" s="39" t="s">
        <v>47</v>
      </c>
      <c r="D34" s="24" t="s">
        <v>9</v>
      </c>
      <c r="E34" s="70"/>
      <c r="F34" s="71">
        <v>908000</v>
      </c>
      <c r="G34" s="71"/>
      <c r="H34" s="71">
        <f>43381.3+358.35</f>
        <v>43739.65</v>
      </c>
      <c r="I34" s="20"/>
    </row>
    <row r="35" spans="1:12">
      <c r="A35" s="51" t="s">
        <v>9</v>
      </c>
      <c r="B35" s="52" t="s">
        <v>50</v>
      </c>
      <c r="C35" s="53" t="s">
        <v>49</v>
      </c>
      <c r="D35" s="54" t="s">
        <v>9</v>
      </c>
      <c r="E35" s="68">
        <f>E36+E38</f>
        <v>0</v>
      </c>
      <c r="F35" s="69">
        <f>F36+F38</f>
        <v>10622000</v>
      </c>
      <c r="G35" s="69">
        <f>G36+G38</f>
        <v>0</v>
      </c>
      <c r="H35" s="69">
        <f>H36+H38</f>
        <v>695843.01</v>
      </c>
      <c r="I35" s="20"/>
    </row>
    <row r="36" spans="1:12">
      <c r="A36" s="14" t="s">
        <v>9</v>
      </c>
      <c r="B36" s="37" t="s">
        <v>52</v>
      </c>
      <c r="C36" s="39" t="s">
        <v>51</v>
      </c>
      <c r="D36" s="24" t="s">
        <v>9</v>
      </c>
      <c r="E36" s="70">
        <f>E37</f>
        <v>0</v>
      </c>
      <c r="F36" s="72">
        <f>F37</f>
        <v>5770000</v>
      </c>
      <c r="G36" s="72">
        <f>G37</f>
        <v>0</v>
      </c>
      <c r="H36" s="72">
        <f>H37</f>
        <v>638765</v>
      </c>
      <c r="I36" s="20"/>
    </row>
    <row r="37" spans="1:12" ht="23.25">
      <c r="A37" s="14" t="s">
        <v>9</v>
      </c>
      <c r="B37" s="37" t="s">
        <v>54</v>
      </c>
      <c r="C37" s="39" t="s">
        <v>53</v>
      </c>
      <c r="D37" s="24" t="s">
        <v>9</v>
      </c>
      <c r="E37" s="70"/>
      <c r="F37" s="71">
        <v>5770000</v>
      </c>
      <c r="G37" s="71"/>
      <c r="H37" s="71">
        <f>638654+111</f>
        <v>638765</v>
      </c>
      <c r="I37" s="20"/>
    </row>
    <row r="38" spans="1:12">
      <c r="A38" s="14" t="s">
        <v>9</v>
      </c>
      <c r="B38" s="37" t="s">
        <v>56</v>
      </c>
      <c r="C38" s="39" t="s">
        <v>55</v>
      </c>
      <c r="D38" s="24" t="s">
        <v>9</v>
      </c>
      <c r="E38" s="70">
        <f>E39</f>
        <v>0</v>
      </c>
      <c r="F38" s="72">
        <f>F39</f>
        <v>4852000</v>
      </c>
      <c r="G38" s="72">
        <f>G39</f>
        <v>0</v>
      </c>
      <c r="H38" s="72">
        <f>H39</f>
        <v>57078.009999999995</v>
      </c>
      <c r="I38" s="20"/>
      <c r="K38" s="1">
        <f>4114690.54</f>
        <v>4114690.54</v>
      </c>
      <c r="L38" s="76">
        <f>H38-K38</f>
        <v>-4057612.5300000003</v>
      </c>
    </row>
    <row r="39" spans="1:12" ht="23.25">
      <c r="A39" s="14" t="s">
        <v>9</v>
      </c>
      <c r="B39" s="37" t="s">
        <v>58</v>
      </c>
      <c r="C39" s="39" t="s">
        <v>57</v>
      </c>
      <c r="D39" s="24" t="s">
        <v>9</v>
      </c>
      <c r="E39" s="70"/>
      <c r="F39" s="71">
        <v>4852000</v>
      </c>
      <c r="G39" s="71"/>
      <c r="H39" s="71">
        <f>56105.34+972.67</f>
        <v>57078.009999999995</v>
      </c>
      <c r="I39" s="20"/>
    </row>
    <row r="40" spans="1:12">
      <c r="A40" s="42" t="s">
        <v>9</v>
      </c>
      <c r="B40" s="43" t="s">
        <v>60</v>
      </c>
      <c r="C40" s="44" t="s">
        <v>59</v>
      </c>
      <c r="D40" s="45" t="s">
        <v>9</v>
      </c>
      <c r="E40" s="66">
        <f t="shared" ref="E40:H41" si="0">E41</f>
        <v>0</v>
      </c>
      <c r="F40" s="67">
        <f t="shared" si="0"/>
        <v>0</v>
      </c>
      <c r="G40" s="67">
        <f t="shared" si="0"/>
        <v>0</v>
      </c>
      <c r="H40" s="67">
        <f t="shared" si="0"/>
        <v>0</v>
      </c>
      <c r="I40" s="20"/>
    </row>
    <row r="41" spans="1:12" ht="34.5">
      <c r="A41" s="46" t="s">
        <v>9</v>
      </c>
      <c r="B41" s="47" t="s">
        <v>62</v>
      </c>
      <c r="C41" s="48" t="s">
        <v>61</v>
      </c>
      <c r="D41" s="49" t="s">
        <v>9</v>
      </c>
      <c r="E41" s="68">
        <f t="shared" si="0"/>
        <v>0</v>
      </c>
      <c r="F41" s="69">
        <f t="shared" si="0"/>
        <v>0</v>
      </c>
      <c r="G41" s="69">
        <f t="shared" si="0"/>
        <v>0</v>
      </c>
      <c r="H41" s="69">
        <f t="shared" si="0"/>
        <v>0</v>
      </c>
      <c r="I41" s="20"/>
    </row>
    <row r="42" spans="1:12" ht="57">
      <c r="A42" s="14" t="s">
        <v>9</v>
      </c>
      <c r="B42" s="37" t="s">
        <v>64</v>
      </c>
      <c r="C42" s="39" t="s">
        <v>63</v>
      </c>
      <c r="D42" s="24" t="s">
        <v>9</v>
      </c>
      <c r="E42" s="70"/>
      <c r="F42" s="71"/>
      <c r="G42" s="71"/>
      <c r="H42" s="71"/>
      <c r="I42" s="20"/>
    </row>
    <row r="43" spans="1:12" ht="34.5">
      <c r="A43" s="42" t="s">
        <v>9</v>
      </c>
      <c r="B43" s="43" t="s">
        <v>66</v>
      </c>
      <c r="C43" s="44" t="s">
        <v>65</v>
      </c>
      <c r="D43" s="45" t="s">
        <v>9</v>
      </c>
      <c r="E43" s="66">
        <f>E44+E49+E52</f>
        <v>0</v>
      </c>
      <c r="F43" s="67">
        <f>F44+F49+F52</f>
        <v>1895000</v>
      </c>
      <c r="G43" s="67">
        <f>G44+G49+G52</f>
        <v>0</v>
      </c>
      <c r="H43" s="67">
        <f>H44+H49+H52</f>
        <v>109128.09</v>
      </c>
      <c r="I43" s="20"/>
      <c r="L43" s="76"/>
    </row>
    <row r="44" spans="1:12" ht="68.25">
      <c r="A44" s="51" t="s">
        <v>9</v>
      </c>
      <c r="B44" s="52" t="s">
        <v>68</v>
      </c>
      <c r="C44" s="53" t="s">
        <v>67</v>
      </c>
      <c r="D44" s="54" t="s">
        <v>9</v>
      </c>
      <c r="E44" s="68">
        <f>E45+E47</f>
        <v>0</v>
      </c>
      <c r="F44" s="69">
        <f>F45+F47</f>
        <v>1345000</v>
      </c>
      <c r="G44" s="69">
        <f>G45+G47</f>
        <v>0</v>
      </c>
      <c r="H44" s="73">
        <f>H45</f>
        <v>93107.5</v>
      </c>
      <c r="I44" s="20"/>
    </row>
    <row r="45" spans="1:12" ht="45.75">
      <c r="A45" s="14" t="s">
        <v>9</v>
      </c>
      <c r="B45" s="37" t="s">
        <v>70</v>
      </c>
      <c r="C45" s="39" t="s">
        <v>69</v>
      </c>
      <c r="D45" s="24" t="s">
        <v>9</v>
      </c>
      <c r="E45" s="70">
        <f>E46</f>
        <v>0</v>
      </c>
      <c r="F45" s="72">
        <f>F46</f>
        <v>1345000</v>
      </c>
      <c r="G45" s="72">
        <f>G46</f>
        <v>0</v>
      </c>
      <c r="H45" s="72">
        <f>H46</f>
        <v>93107.5</v>
      </c>
      <c r="I45" s="20"/>
    </row>
    <row r="46" spans="1:12" ht="57">
      <c r="A46" s="14" t="s">
        <v>9</v>
      </c>
      <c r="B46" s="37" t="s">
        <v>72</v>
      </c>
      <c r="C46" s="39" t="s">
        <v>71</v>
      </c>
      <c r="D46" s="24" t="s">
        <v>9</v>
      </c>
      <c r="E46" s="70"/>
      <c r="F46" s="71">
        <v>1345000</v>
      </c>
      <c r="G46" s="71"/>
      <c r="H46" s="71">
        <f>93107.5</f>
        <v>93107.5</v>
      </c>
      <c r="I46" s="20"/>
    </row>
    <row r="47" spans="1:12" ht="57">
      <c r="A47" s="14" t="s">
        <v>9</v>
      </c>
      <c r="B47" s="37" t="s">
        <v>74</v>
      </c>
      <c r="C47" s="39" t="s">
        <v>73</v>
      </c>
      <c r="D47" s="24" t="s">
        <v>9</v>
      </c>
      <c r="E47" s="70">
        <f>E48</f>
        <v>0</v>
      </c>
      <c r="F47" s="72">
        <f>F48</f>
        <v>0</v>
      </c>
      <c r="G47" s="72">
        <f>G48</f>
        <v>0</v>
      </c>
      <c r="H47" s="72">
        <f>H48</f>
        <v>0</v>
      </c>
      <c r="I47" s="20"/>
    </row>
    <row r="48" spans="1:12" ht="57">
      <c r="A48" s="14" t="s">
        <v>9</v>
      </c>
      <c r="B48" s="37" t="s">
        <v>76</v>
      </c>
      <c r="C48" s="39" t="s">
        <v>75</v>
      </c>
      <c r="D48" s="24" t="s">
        <v>9</v>
      </c>
      <c r="E48" s="70"/>
      <c r="F48" s="71"/>
      <c r="G48" s="71"/>
      <c r="H48" s="71"/>
      <c r="I48" s="20"/>
    </row>
    <row r="49" spans="1:9" ht="23.25">
      <c r="A49" s="46" t="s">
        <v>9</v>
      </c>
      <c r="B49" s="52" t="s">
        <v>206</v>
      </c>
      <c r="C49" s="48" t="s">
        <v>209</v>
      </c>
      <c r="D49" s="49"/>
      <c r="E49" s="68">
        <f t="shared" ref="E49:H50" si="1">E50</f>
        <v>0</v>
      </c>
      <c r="F49" s="69">
        <f t="shared" si="1"/>
        <v>0</v>
      </c>
      <c r="G49" s="69">
        <f t="shared" si="1"/>
        <v>0</v>
      </c>
      <c r="H49" s="69">
        <f t="shared" si="1"/>
        <v>0</v>
      </c>
      <c r="I49" s="20"/>
    </row>
    <row r="50" spans="1:9" ht="34.5">
      <c r="A50" s="14" t="s">
        <v>9</v>
      </c>
      <c r="B50" s="50" t="s">
        <v>207</v>
      </c>
      <c r="C50" s="39" t="s">
        <v>210</v>
      </c>
      <c r="D50" s="24"/>
      <c r="E50" s="70">
        <f t="shared" si="1"/>
        <v>0</v>
      </c>
      <c r="F50" s="72">
        <f t="shared" si="1"/>
        <v>0</v>
      </c>
      <c r="G50" s="72">
        <f t="shared" si="1"/>
        <v>0</v>
      </c>
      <c r="H50" s="72">
        <f t="shared" si="1"/>
        <v>0</v>
      </c>
      <c r="I50" s="20"/>
    </row>
    <row r="51" spans="1:9" ht="34.5">
      <c r="A51" s="14" t="s">
        <v>9</v>
      </c>
      <c r="B51" s="50" t="s">
        <v>208</v>
      </c>
      <c r="C51" s="39" t="s">
        <v>211</v>
      </c>
      <c r="D51" s="24"/>
      <c r="E51" s="70"/>
      <c r="F51" s="71"/>
      <c r="G51" s="71"/>
      <c r="H51" s="71"/>
      <c r="I51" s="20"/>
    </row>
    <row r="52" spans="1:9" ht="64.5" customHeight="1">
      <c r="A52" s="51" t="s">
        <v>9</v>
      </c>
      <c r="B52" s="52" t="s">
        <v>78</v>
      </c>
      <c r="C52" s="53" t="s">
        <v>77</v>
      </c>
      <c r="D52" s="54" t="s">
        <v>9</v>
      </c>
      <c r="E52" s="68">
        <f t="shared" ref="E52:H53" si="2">E53</f>
        <v>0</v>
      </c>
      <c r="F52" s="69">
        <f t="shared" si="2"/>
        <v>550000</v>
      </c>
      <c r="G52" s="69">
        <f t="shared" si="2"/>
        <v>0</v>
      </c>
      <c r="H52" s="69">
        <f t="shared" si="2"/>
        <v>16020.59</v>
      </c>
      <c r="I52" s="20"/>
    </row>
    <row r="53" spans="1:9" ht="68.25">
      <c r="A53" s="14" t="s">
        <v>9</v>
      </c>
      <c r="B53" s="37" t="s">
        <v>80</v>
      </c>
      <c r="C53" s="39" t="s">
        <v>79</v>
      </c>
      <c r="D53" s="24" t="s">
        <v>9</v>
      </c>
      <c r="E53" s="70">
        <f t="shared" si="2"/>
        <v>0</v>
      </c>
      <c r="F53" s="72">
        <f t="shared" si="2"/>
        <v>550000</v>
      </c>
      <c r="G53" s="72">
        <f t="shared" si="2"/>
        <v>0</v>
      </c>
      <c r="H53" s="72">
        <f t="shared" si="2"/>
        <v>16020.59</v>
      </c>
      <c r="I53" s="20"/>
    </row>
    <row r="54" spans="1:9" ht="57">
      <c r="A54" s="14" t="s">
        <v>9</v>
      </c>
      <c r="B54" s="37" t="s">
        <v>82</v>
      </c>
      <c r="C54" s="39" t="s">
        <v>81</v>
      </c>
      <c r="D54" s="24" t="s">
        <v>9</v>
      </c>
      <c r="E54" s="70"/>
      <c r="F54" s="71">
        <v>550000</v>
      </c>
      <c r="G54" s="71"/>
      <c r="H54" s="71">
        <f>16020.59</f>
        <v>16020.59</v>
      </c>
      <c r="I54" s="20"/>
    </row>
    <row r="55" spans="1:9" ht="23.25">
      <c r="A55" s="42" t="s">
        <v>9</v>
      </c>
      <c r="B55" s="43" t="s">
        <v>84</v>
      </c>
      <c r="C55" s="44" t="s">
        <v>83</v>
      </c>
      <c r="D55" s="45" t="s">
        <v>9</v>
      </c>
      <c r="E55" s="66">
        <f>E56+E60</f>
        <v>0</v>
      </c>
      <c r="F55" s="67">
        <f>F56+F60</f>
        <v>30000</v>
      </c>
      <c r="G55" s="67">
        <f>G56+G60</f>
        <v>0</v>
      </c>
      <c r="H55" s="67">
        <f>H56+H60</f>
        <v>0</v>
      </c>
      <c r="I55" s="20"/>
    </row>
    <row r="56" spans="1:9">
      <c r="A56" s="46" t="s">
        <v>9</v>
      </c>
      <c r="B56" s="47" t="s">
        <v>86</v>
      </c>
      <c r="C56" s="48" t="s">
        <v>85</v>
      </c>
      <c r="D56" s="49" t="s">
        <v>9</v>
      </c>
      <c r="E56" s="68">
        <f t="shared" ref="E56:H58" si="3">E57</f>
        <v>0</v>
      </c>
      <c r="F56" s="69">
        <f t="shared" si="3"/>
        <v>30000</v>
      </c>
      <c r="G56" s="69">
        <f t="shared" si="3"/>
        <v>0</v>
      </c>
      <c r="H56" s="69">
        <f t="shared" si="3"/>
        <v>0</v>
      </c>
      <c r="I56" s="20"/>
    </row>
    <row r="57" spans="1:9">
      <c r="A57" s="14" t="s">
        <v>9</v>
      </c>
      <c r="B57" s="37" t="s">
        <v>88</v>
      </c>
      <c r="C57" s="39" t="s">
        <v>87</v>
      </c>
      <c r="D57" s="24" t="s">
        <v>9</v>
      </c>
      <c r="E57" s="70">
        <f t="shared" si="3"/>
        <v>0</v>
      </c>
      <c r="F57" s="72">
        <f t="shared" si="3"/>
        <v>30000</v>
      </c>
      <c r="G57" s="72">
        <f t="shared" si="3"/>
        <v>0</v>
      </c>
      <c r="H57" s="72">
        <f t="shared" si="3"/>
        <v>0</v>
      </c>
      <c r="I57" s="20"/>
    </row>
    <row r="58" spans="1:9" ht="23.25">
      <c r="A58" s="14" t="s">
        <v>9</v>
      </c>
      <c r="B58" s="37" t="s">
        <v>90</v>
      </c>
      <c r="C58" s="39" t="s">
        <v>89</v>
      </c>
      <c r="D58" s="24" t="s">
        <v>9</v>
      </c>
      <c r="E58" s="70">
        <f t="shared" si="3"/>
        <v>0</v>
      </c>
      <c r="F58" s="72">
        <f t="shared" si="3"/>
        <v>30000</v>
      </c>
      <c r="G58" s="72">
        <f t="shared" si="3"/>
        <v>0</v>
      </c>
      <c r="H58" s="72">
        <f t="shared" si="3"/>
        <v>0</v>
      </c>
      <c r="I58" s="20"/>
    </row>
    <row r="59" spans="1:9" ht="23.25">
      <c r="A59" s="14" t="s">
        <v>9</v>
      </c>
      <c r="B59" s="37" t="s">
        <v>91</v>
      </c>
      <c r="C59" s="39" t="s">
        <v>89</v>
      </c>
      <c r="D59" s="24" t="s">
        <v>9</v>
      </c>
      <c r="E59" s="70"/>
      <c r="F59" s="71">
        <v>30000</v>
      </c>
      <c r="G59" s="71"/>
      <c r="H59" s="71"/>
      <c r="I59" s="20"/>
    </row>
    <row r="60" spans="1:9">
      <c r="A60" s="46" t="s">
        <v>9</v>
      </c>
      <c r="B60" s="47" t="s">
        <v>93</v>
      </c>
      <c r="C60" s="48" t="s">
        <v>92</v>
      </c>
      <c r="D60" s="49" t="s">
        <v>9</v>
      </c>
      <c r="E60" s="68">
        <f t="shared" ref="E60:H61" si="4">E61</f>
        <v>0</v>
      </c>
      <c r="F60" s="69">
        <f t="shared" si="4"/>
        <v>0</v>
      </c>
      <c r="G60" s="69">
        <f t="shared" si="4"/>
        <v>0</v>
      </c>
      <c r="H60" s="69">
        <f t="shared" si="4"/>
        <v>0</v>
      </c>
      <c r="I60" s="20"/>
    </row>
    <row r="61" spans="1:9">
      <c r="A61" s="14" t="s">
        <v>9</v>
      </c>
      <c r="B61" s="37" t="s">
        <v>95</v>
      </c>
      <c r="C61" s="39" t="s">
        <v>94</v>
      </c>
      <c r="D61" s="24" t="s">
        <v>9</v>
      </c>
      <c r="E61" s="70">
        <f t="shared" si="4"/>
        <v>0</v>
      </c>
      <c r="F61" s="72">
        <f t="shared" si="4"/>
        <v>0</v>
      </c>
      <c r="G61" s="72">
        <f t="shared" si="4"/>
        <v>0</v>
      </c>
      <c r="H61" s="72">
        <f t="shared" si="4"/>
        <v>0</v>
      </c>
      <c r="I61" s="20"/>
    </row>
    <row r="62" spans="1:9" ht="23.25">
      <c r="A62" s="14" t="s">
        <v>9</v>
      </c>
      <c r="B62" s="37" t="s">
        <v>97</v>
      </c>
      <c r="C62" s="39" t="s">
        <v>96</v>
      </c>
      <c r="D62" s="24" t="s">
        <v>9</v>
      </c>
      <c r="E62" s="70"/>
      <c r="F62" s="71"/>
      <c r="G62" s="71"/>
      <c r="H62" s="71"/>
      <c r="I62" s="20"/>
    </row>
    <row r="63" spans="1:9" ht="23.25">
      <c r="A63" s="42" t="s">
        <v>9</v>
      </c>
      <c r="B63" s="43" t="s">
        <v>99</v>
      </c>
      <c r="C63" s="44" t="s">
        <v>98</v>
      </c>
      <c r="D63" s="45" t="s">
        <v>9</v>
      </c>
      <c r="E63" s="66">
        <f>E64+E66+E71</f>
        <v>0</v>
      </c>
      <c r="F63" s="67">
        <f>F64+F66+F71</f>
        <v>0</v>
      </c>
      <c r="G63" s="67">
        <f>G64+G66+G71</f>
        <v>0</v>
      </c>
      <c r="H63" s="67">
        <f>H64+H66+H71</f>
        <v>382178.23</v>
      </c>
      <c r="I63" s="20"/>
    </row>
    <row r="64" spans="1:9">
      <c r="A64" s="51" t="s">
        <v>9</v>
      </c>
      <c r="B64" s="52" t="s">
        <v>101</v>
      </c>
      <c r="C64" s="53" t="s">
        <v>100</v>
      </c>
      <c r="D64" s="54" t="s">
        <v>9</v>
      </c>
      <c r="E64" s="68">
        <f>E65</f>
        <v>0</v>
      </c>
      <c r="F64" s="69">
        <f>F65</f>
        <v>0</v>
      </c>
      <c r="G64" s="69">
        <f>G65</f>
        <v>0</v>
      </c>
      <c r="H64" s="69">
        <f>H65</f>
        <v>0</v>
      </c>
      <c r="I64" s="20"/>
    </row>
    <row r="65" spans="1:9" ht="23.25">
      <c r="A65" s="14" t="s">
        <v>9</v>
      </c>
      <c r="B65" s="37" t="s">
        <v>103</v>
      </c>
      <c r="C65" s="39" t="s">
        <v>102</v>
      </c>
      <c r="D65" s="24" t="s">
        <v>9</v>
      </c>
      <c r="E65" s="70"/>
      <c r="F65" s="71"/>
      <c r="G65" s="71"/>
      <c r="H65" s="71"/>
      <c r="I65" s="20"/>
    </row>
    <row r="66" spans="1:9" ht="57">
      <c r="A66" s="46" t="s">
        <v>9</v>
      </c>
      <c r="B66" s="47" t="s">
        <v>105</v>
      </c>
      <c r="C66" s="48" t="s">
        <v>104</v>
      </c>
      <c r="D66" s="49" t="s">
        <v>9</v>
      </c>
      <c r="E66" s="68">
        <f>E67+E69</f>
        <v>0</v>
      </c>
      <c r="F66" s="69">
        <f>F67+F69</f>
        <v>0</v>
      </c>
      <c r="G66" s="69">
        <f>G67+G69</f>
        <v>0</v>
      </c>
      <c r="H66" s="69">
        <f>H67+H69</f>
        <v>350619</v>
      </c>
      <c r="I66" s="20"/>
    </row>
    <row r="67" spans="1:9" ht="68.25" customHeight="1">
      <c r="A67" s="14" t="s">
        <v>9</v>
      </c>
      <c r="B67" s="37" t="s">
        <v>107</v>
      </c>
      <c r="C67" s="39" t="s">
        <v>106</v>
      </c>
      <c r="D67" s="24" t="s">
        <v>9</v>
      </c>
      <c r="E67" s="70">
        <f t="shared" ref="E67:H67" si="5">E68</f>
        <v>0</v>
      </c>
      <c r="F67" s="72">
        <f t="shared" si="5"/>
        <v>0</v>
      </c>
      <c r="G67" s="72">
        <f t="shared" si="5"/>
        <v>0</v>
      </c>
      <c r="H67" s="72">
        <f t="shared" si="5"/>
        <v>350619</v>
      </c>
      <c r="I67" s="20"/>
    </row>
    <row r="68" spans="1:9" ht="68.25">
      <c r="A68" s="14" t="s">
        <v>9</v>
      </c>
      <c r="B68" s="37" t="s">
        <v>109</v>
      </c>
      <c r="C68" s="39" t="s">
        <v>108</v>
      </c>
      <c r="D68" s="24" t="s">
        <v>9</v>
      </c>
      <c r="E68" s="70"/>
      <c r="F68" s="71"/>
      <c r="G68" s="71"/>
      <c r="H68" s="71">
        <v>350619</v>
      </c>
      <c r="I68" s="20"/>
    </row>
    <row r="69" spans="1:9" ht="68.25">
      <c r="A69" s="56" t="s">
        <v>9</v>
      </c>
      <c r="B69" s="57" t="s">
        <v>212</v>
      </c>
      <c r="C69" s="58" t="s">
        <v>214</v>
      </c>
      <c r="D69" s="24"/>
      <c r="E69" s="70">
        <f>E70</f>
        <v>0</v>
      </c>
      <c r="F69" s="72">
        <f>F70</f>
        <v>0</v>
      </c>
      <c r="G69" s="72">
        <f>G70</f>
        <v>0</v>
      </c>
      <c r="H69" s="72">
        <f>H70</f>
        <v>0</v>
      </c>
      <c r="I69" s="20"/>
    </row>
    <row r="70" spans="1:9" ht="68.25">
      <c r="A70" s="56" t="s">
        <v>9</v>
      </c>
      <c r="B70" s="57" t="s">
        <v>213</v>
      </c>
      <c r="C70" s="58" t="s">
        <v>215</v>
      </c>
      <c r="D70" s="24"/>
      <c r="E70" s="70"/>
      <c r="F70" s="71"/>
      <c r="G70" s="71"/>
      <c r="H70" s="71"/>
      <c r="I70" s="20"/>
    </row>
    <row r="71" spans="1:9" ht="23.25">
      <c r="A71" s="51" t="s">
        <v>9</v>
      </c>
      <c r="B71" s="52" t="s">
        <v>111</v>
      </c>
      <c r="C71" s="53" t="s">
        <v>110</v>
      </c>
      <c r="D71" s="54" t="s">
        <v>9</v>
      </c>
      <c r="E71" s="68">
        <f>E72+E74</f>
        <v>0</v>
      </c>
      <c r="F71" s="69">
        <f>F72+F74</f>
        <v>0</v>
      </c>
      <c r="G71" s="69">
        <f>G72+G74</f>
        <v>0</v>
      </c>
      <c r="H71" s="69">
        <f>H72+H74</f>
        <v>31559.23</v>
      </c>
      <c r="I71" s="20"/>
    </row>
    <row r="72" spans="1:9" ht="23.25">
      <c r="A72" s="14" t="s">
        <v>9</v>
      </c>
      <c r="B72" s="37" t="s">
        <v>113</v>
      </c>
      <c r="C72" s="39" t="s">
        <v>112</v>
      </c>
      <c r="D72" s="24" t="s">
        <v>9</v>
      </c>
      <c r="E72" s="70">
        <f>E73</f>
        <v>0</v>
      </c>
      <c r="F72" s="72">
        <f>F73</f>
        <v>0</v>
      </c>
      <c r="G72" s="72">
        <f>G73</f>
        <v>0</v>
      </c>
      <c r="H72" s="72">
        <f>H73</f>
        <v>31559.23</v>
      </c>
      <c r="I72" s="20"/>
    </row>
    <row r="73" spans="1:9" ht="34.5">
      <c r="A73" s="14" t="s">
        <v>9</v>
      </c>
      <c r="B73" s="37" t="s">
        <v>115</v>
      </c>
      <c r="C73" s="39" t="s">
        <v>114</v>
      </c>
      <c r="D73" s="24" t="s">
        <v>9</v>
      </c>
      <c r="E73" s="70"/>
      <c r="F73" s="71"/>
      <c r="G73" s="71"/>
      <c r="H73" s="71">
        <f>31559.23</f>
        <v>31559.23</v>
      </c>
      <c r="I73" s="20"/>
    </row>
    <row r="74" spans="1:9" ht="34.5">
      <c r="A74" s="14" t="s">
        <v>9</v>
      </c>
      <c r="B74" s="37" t="s">
        <v>117</v>
      </c>
      <c r="C74" s="39" t="s">
        <v>116</v>
      </c>
      <c r="D74" s="24" t="s">
        <v>9</v>
      </c>
      <c r="E74" s="70">
        <f>E75</f>
        <v>0</v>
      </c>
      <c r="F74" s="72">
        <f>F75</f>
        <v>0</v>
      </c>
      <c r="G74" s="72">
        <f>G75</f>
        <v>0</v>
      </c>
      <c r="H74" s="72">
        <f>H75</f>
        <v>0</v>
      </c>
      <c r="I74" s="20"/>
    </row>
    <row r="75" spans="1:9" ht="45.75">
      <c r="A75" s="14" t="s">
        <v>9</v>
      </c>
      <c r="B75" s="37" t="s">
        <v>119</v>
      </c>
      <c r="C75" s="39" t="s">
        <v>118</v>
      </c>
      <c r="D75" s="24" t="s">
        <v>9</v>
      </c>
      <c r="E75" s="70"/>
      <c r="F75" s="71"/>
      <c r="G75" s="71"/>
      <c r="H75" s="71"/>
      <c r="I75" s="20"/>
    </row>
    <row r="76" spans="1:9">
      <c r="A76" s="42" t="s">
        <v>9</v>
      </c>
      <c r="B76" s="43" t="s">
        <v>121</v>
      </c>
      <c r="C76" s="44" t="s">
        <v>120</v>
      </c>
      <c r="D76" s="45" t="s">
        <v>9</v>
      </c>
      <c r="E76" s="66">
        <f>E77+E80</f>
        <v>0</v>
      </c>
      <c r="F76" s="67">
        <f>F77+F80</f>
        <v>26000</v>
      </c>
      <c r="G76" s="67">
        <f>G77+G80</f>
        <v>0</v>
      </c>
      <c r="H76" s="67">
        <f>H77+H80</f>
        <v>1000</v>
      </c>
      <c r="I76" s="20"/>
    </row>
    <row r="77" spans="1:9" ht="45.75">
      <c r="A77" s="46" t="s">
        <v>9</v>
      </c>
      <c r="B77" s="47" t="s">
        <v>123</v>
      </c>
      <c r="C77" s="48" t="s">
        <v>122</v>
      </c>
      <c r="D77" s="49" t="s">
        <v>9</v>
      </c>
      <c r="E77" s="68">
        <f t="shared" ref="E77:H78" si="6">E78</f>
        <v>0</v>
      </c>
      <c r="F77" s="69">
        <f t="shared" si="6"/>
        <v>0</v>
      </c>
      <c r="G77" s="69">
        <f t="shared" si="6"/>
        <v>0</v>
      </c>
      <c r="H77" s="69">
        <f t="shared" si="6"/>
        <v>0</v>
      </c>
      <c r="I77" s="20"/>
    </row>
    <row r="78" spans="1:9" ht="57">
      <c r="A78" s="14" t="s">
        <v>9</v>
      </c>
      <c r="B78" s="37" t="s">
        <v>125</v>
      </c>
      <c r="C78" s="39" t="s">
        <v>124</v>
      </c>
      <c r="D78" s="24" t="s">
        <v>9</v>
      </c>
      <c r="E78" s="70">
        <f t="shared" si="6"/>
        <v>0</v>
      </c>
      <c r="F78" s="72">
        <f t="shared" si="6"/>
        <v>0</v>
      </c>
      <c r="G78" s="72">
        <f t="shared" si="6"/>
        <v>0</v>
      </c>
      <c r="H78" s="72">
        <f t="shared" si="6"/>
        <v>0</v>
      </c>
      <c r="I78" s="20"/>
    </row>
    <row r="79" spans="1:9" ht="79.5">
      <c r="A79" s="14" t="s">
        <v>9</v>
      </c>
      <c r="B79" s="37" t="s">
        <v>127</v>
      </c>
      <c r="C79" s="39" t="s">
        <v>126</v>
      </c>
      <c r="D79" s="24" t="s">
        <v>9</v>
      </c>
      <c r="E79" s="70"/>
      <c r="F79" s="71"/>
      <c r="G79" s="71"/>
      <c r="H79" s="71"/>
      <c r="I79" s="20"/>
    </row>
    <row r="80" spans="1:9" ht="23.25">
      <c r="A80" s="51" t="s">
        <v>9</v>
      </c>
      <c r="B80" s="52" t="s">
        <v>242</v>
      </c>
      <c r="C80" s="53" t="s">
        <v>128</v>
      </c>
      <c r="D80" s="55" t="s">
        <v>9</v>
      </c>
      <c r="E80" s="68">
        <f t="shared" ref="E80:H82" si="7">E81</f>
        <v>0</v>
      </c>
      <c r="F80" s="69">
        <f t="shared" si="7"/>
        <v>26000</v>
      </c>
      <c r="G80" s="69">
        <f t="shared" si="7"/>
        <v>0</v>
      </c>
      <c r="H80" s="69">
        <f t="shared" si="7"/>
        <v>1000</v>
      </c>
      <c r="I80" s="20"/>
    </row>
    <row r="81" spans="1:12" ht="68.25">
      <c r="A81" s="35" t="s">
        <v>9</v>
      </c>
      <c r="B81" s="57" t="s">
        <v>240</v>
      </c>
      <c r="C81" s="40" t="s">
        <v>243</v>
      </c>
      <c r="D81" s="33"/>
      <c r="E81" s="70">
        <f t="shared" si="7"/>
        <v>0</v>
      </c>
      <c r="F81" s="72">
        <f t="shared" si="7"/>
        <v>26000</v>
      </c>
      <c r="G81" s="72">
        <f t="shared" si="7"/>
        <v>0</v>
      </c>
      <c r="H81" s="72">
        <f t="shared" si="7"/>
        <v>1000</v>
      </c>
      <c r="I81" s="20"/>
    </row>
    <row r="82" spans="1:12" ht="57">
      <c r="A82" s="14" t="s">
        <v>9</v>
      </c>
      <c r="B82" s="77" t="s">
        <v>241</v>
      </c>
      <c r="C82" s="39" t="s">
        <v>244</v>
      </c>
      <c r="D82" s="24" t="s">
        <v>9</v>
      </c>
      <c r="E82" s="70">
        <f t="shared" si="7"/>
        <v>0</v>
      </c>
      <c r="F82" s="72">
        <v>26000</v>
      </c>
      <c r="G82" s="72">
        <f t="shared" si="7"/>
        <v>0</v>
      </c>
      <c r="H82" s="72">
        <f>1000</f>
        <v>1000</v>
      </c>
      <c r="I82" s="20"/>
      <c r="K82" s="1">
        <f>33314.67+16527.98+57331.56</f>
        <v>107174.20999999999</v>
      </c>
      <c r="L82" s="1" t="s">
        <v>237</v>
      </c>
    </row>
    <row r="83" spans="1:12" ht="57">
      <c r="A83" s="14" t="s">
        <v>9</v>
      </c>
      <c r="B83" s="37" t="s">
        <v>130</v>
      </c>
      <c r="C83" s="39" t="s">
        <v>129</v>
      </c>
      <c r="D83" s="24" t="s">
        <v>9</v>
      </c>
      <c r="E83" s="70"/>
      <c r="F83" s="71"/>
      <c r="G83" s="71"/>
      <c r="H83" s="71"/>
      <c r="I83" s="20"/>
    </row>
    <row r="84" spans="1:12">
      <c r="A84" s="42" t="s">
        <v>9</v>
      </c>
      <c r="B84" s="43" t="s">
        <v>132</v>
      </c>
      <c r="C84" s="44" t="s">
        <v>131</v>
      </c>
      <c r="D84" s="45" t="s">
        <v>9</v>
      </c>
      <c r="E84" s="66">
        <f>E85+E88</f>
        <v>0</v>
      </c>
      <c r="F84" s="67">
        <f>F85+F88</f>
        <v>215000</v>
      </c>
      <c r="G84" s="67">
        <f>G85+G88</f>
        <v>0</v>
      </c>
      <c r="H84" s="67">
        <f>H85+H88</f>
        <v>1906.28</v>
      </c>
      <c r="I84" s="20"/>
    </row>
    <row r="85" spans="1:12">
      <c r="A85" s="46" t="s">
        <v>9</v>
      </c>
      <c r="B85" s="47" t="s">
        <v>202</v>
      </c>
      <c r="C85" s="53" t="s">
        <v>203</v>
      </c>
      <c r="D85" s="55"/>
      <c r="E85" s="68">
        <f>E86</f>
        <v>0</v>
      </c>
      <c r="F85" s="69">
        <f>F86</f>
        <v>0</v>
      </c>
      <c r="G85" s="69">
        <f>G86</f>
        <v>0</v>
      </c>
      <c r="H85" s="69">
        <f>H86</f>
        <v>0</v>
      </c>
      <c r="I85" s="20"/>
    </row>
    <row r="86" spans="1:12" ht="23.25">
      <c r="A86" s="14" t="s">
        <v>9</v>
      </c>
      <c r="B86" s="37" t="s">
        <v>204</v>
      </c>
      <c r="C86" s="41" t="s">
        <v>205</v>
      </c>
      <c r="D86" s="33"/>
      <c r="E86" s="64"/>
      <c r="F86" s="74"/>
      <c r="G86" s="74"/>
      <c r="H86" s="71">
        <f>H87</f>
        <v>0</v>
      </c>
      <c r="I86" s="20"/>
    </row>
    <row r="87" spans="1:12" ht="23.25">
      <c r="A87" s="14" t="s">
        <v>9</v>
      </c>
      <c r="B87" s="37" t="s">
        <v>230</v>
      </c>
      <c r="C87" s="41" t="s">
        <v>205</v>
      </c>
      <c r="D87" s="33"/>
      <c r="E87" s="64"/>
      <c r="F87" s="74"/>
      <c r="G87" s="74"/>
      <c r="H87" s="71">
        <f>1500-1500</f>
        <v>0</v>
      </c>
      <c r="I87" s="20"/>
    </row>
    <row r="88" spans="1:12">
      <c r="A88" s="46" t="s">
        <v>9</v>
      </c>
      <c r="B88" s="47" t="s">
        <v>134</v>
      </c>
      <c r="C88" s="48" t="s">
        <v>133</v>
      </c>
      <c r="D88" s="49" t="s">
        <v>9</v>
      </c>
      <c r="E88" s="68">
        <f>E89</f>
        <v>0</v>
      </c>
      <c r="F88" s="69">
        <f>F89</f>
        <v>215000</v>
      </c>
      <c r="G88" s="69">
        <f>G89</f>
        <v>0</v>
      </c>
      <c r="H88" s="69">
        <f>H89</f>
        <v>1906.28</v>
      </c>
      <c r="I88" s="20"/>
    </row>
    <row r="89" spans="1:12">
      <c r="A89" s="14" t="s">
        <v>9</v>
      </c>
      <c r="B89" s="37" t="s">
        <v>136</v>
      </c>
      <c r="C89" s="39" t="s">
        <v>135</v>
      </c>
      <c r="D89" s="24" t="s">
        <v>9</v>
      </c>
      <c r="E89" s="70">
        <f>E90+E91+E92</f>
        <v>0</v>
      </c>
      <c r="F89" s="72">
        <f>F90+F91+F92</f>
        <v>215000</v>
      </c>
      <c r="G89" s="72">
        <f>G90+G91+G92</f>
        <v>0</v>
      </c>
      <c r="H89" s="72">
        <f>H90+H91+H92</f>
        <v>1906.28</v>
      </c>
      <c r="I89" s="20"/>
    </row>
    <row r="90" spans="1:12" ht="23.25">
      <c r="A90" s="14" t="s">
        <v>9</v>
      </c>
      <c r="B90" s="37" t="s">
        <v>137</v>
      </c>
      <c r="C90" s="39" t="s">
        <v>225</v>
      </c>
      <c r="D90" s="24" t="s">
        <v>9</v>
      </c>
      <c r="E90" s="70"/>
      <c r="F90" s="71">
        <v>100000</v>
      </c>
      <c r="G90" s="71"/>
      <c r="H90" s="71"/>
      <c r="I90" s="20"/>
    </row>
    <row r="91" spans="1:12" ht="23.25">
      <c r="A91" s="14" t="s">
        <v>9</v>
      </c>
      <c r="B91" s="37" t="s">
        <v>138</v>
      </c>
      <c r="C91" s="39" t="s">
        <v>226</v>
      </c>
      <c r="D91" s="24" t="s">
        <v>9</v>
      </c>
      <c r="E91" s="70"/>
      <c r="F91" s="71">
        <v>65000</v>
      </c>
      <c r="G91" s="71"/>
      <c r="H91" s="71"/>
      <c r="I91" s="20"/>
    </row>
    <row r="92" spans="1:12" ht="23.25">
      <c r="A92" s="14" t="s">
        <v>9</v>
      </c>
      <c r="B92" s="37" t="s">
        <v>139</v>
      </c>
      <c r="C92" s="39" t="s">
        <v>227</v>
      </c>
      <c r="D92" s="24" t="s">
        <v>9</v>
      </c>
      <c r="E92" s="70"/>
      <c r="F92" s="71">
        <v>50000</v>
      </c>
      <c r="G92" s="71"/>
      <c r="H92" s="71">
        <f>1906.28</f>
        <v>1906.28</v>
      </c>
      <c r="I92" s="20"/>
    </row>
    <row r="93" spans="1:12" ht="16.5" customHeight="1">
      <c r="A93" s="32" t="s">
        <v>9</v>
      </c>
      <c r="B93" s="36" t="s">
        <v>141</v>
      </c>
      <c r="C93" s="38" t="s">
        <v>140</v>
      </c>
      <c r="D93" s="33" t="s">
        <v>9</v>
      </c>
      <c r="E93" s="64">
        <f>E94+E125+E129</f>
        <v>8751328.9699999988</v>
      </c>
      <c r="F93" s="65">
        <f>F94+F125+F129</f>
        <v>9053328.9699999988</v>
      </c>
      <c r="G93" s="65">
        <f t="shared" ref="G93:H93" si="8">G94+G125+G129</f>
        <v>0</v>
      </c>
      <c r="H93" s="65">
        <f t="shared" si="8"/>
        <v>50500</v>
      </c>
      <c r="I93" s="20"/>
    </row>
    <row r="94" spans="1:12" ht="27.75" customHeight="1">
      <c r="A94" s="32" t="s">
        <v>9</v>
      </c>
      <c r="B94" s="36" t="s">
        <v>143</v>
      </c>
      <c r="C94" s="38" t="s">
        <v>142</v>
      </c>
      <c r="D94" s="33" t="s">
        <v>9</v>
      </c>
      <c r="E94" s="64">
        <f>E95+E100+E110+E113</f>
        <v>8751328.9699999988</v>
      </c>
      <c r="F94" s="65">
        <f>F95+F100+F110+F113</f>
        <v>8953328.9699999988</v>
      </c>
      <c r="G94" s="65">
        <f>G95+G100+G110+G113</f>
        <v>0</v>
      </c>
      <c r="H94" s="65">
        <f>H95+H100+H110+H113+H105</f>
        <v>50500</v>
      </c>
      <c r="I94" s="20"/>
    </row>
    <row r="95" spans="1:12" ht="27" customHeight="1">
      <c r="A95" s="32" t="s">
        <v>9</v>
      </c>
      <c r="B95" s="36" t="s">
        <v>199</v>
      </c>
      <c r="C95" s="38" t="s">
        <v>144</v>
      </c>
      <c r="D95" s="33" t="s">
        <v>9</v>
      </c>
      <c r="E95" s="64">
        <f>E96+E98</f>
        <v>803000</v>
      </c>
      <c r="F95" s="65">
        <f t="shared" ref="F95:H95" si="9">F96+F98</f>
        <v>803000</v>
      </c>
      <c r="G95" s="65">
        <f t="shared" si="9"/>
        <v>0</v>
      </c>
      <c r="H95" s="65">
        <f t="shared" si="9"/>
        <v>0</v>
      </c>
      <c r="I95" s="20"/>
    </row>
    <row r="96" spans="1:12">
      <c r="A96" s="14" t="s">
        <v>9</v>
      </c>
      <c r="B96" s="37" t="s">
        <v>198</v>
      </c>
      <c r="C96" s="39" t="s">
        <v>145</v>
      </c>
      <c r="D96" s="24" t="s">
        <v>9</v>
      </c>
      <c r="E96" s="70">
        <f>E97</f>
        <v>803000</v>
      </c>
      <c r="F96" s="72">
        <f t="shared" ref="F96:H96" si="10">F97</f>
        <v>803000</v>
      </c>
      <c r="G96" s="72">
        <f t="shared" si="10"/>
        <v>0</v>
      </c>
      <c r="H96" s="72">
        <f t="shared" si="10"/>
        <v>0</v>
      </c>
      <c r="I96" s="20"/>
    </row>
    <row r="97" spans="1:9" ht="23.25">
      <c r="A97" s="14" t="s">
        <v>9</v>
      </c>
      <c r="B97" s="37" t="s">
        <v>197</v>
      </c>
      <c r="C97" s="39" t="s">
        <v>146</v>
      </c>
      <c r="D97" s="24" t="s">
        <v>9</v>
      </c>
      <c r="E97" s="70">
        <f>F97</f>
        <v>803000</v>
      </c>
      <c r="F97" s="71">
        <v>803000</v>
      </c>
      <c r="G97" s="71">
        <f>H97</f>
        <v>0</v>
      </c>
      <c r="H97" s="71"/>
      <c r="I97" s="20"/>
    </row>
    <row r="98" spans="1:9" ht="23.25">
      <c r="A98" s="14" t="s">
        <v>9</v>
      </c>
      <c r="B98" s="37" t="s">
        <v>196</v>
      </c>
      <c r="C98" s="39" t="s">
        <v>147</v>
      </c>
      <c r="D98" s="24" t="s">
        <v>9</v>
      </c>
      <c r="E98" s="70">
        <f>E99</f>
        <v>0</v>
      </c>
      <c r="F98" s="72">
        <f t="shared" ref="F98:H98" si="11">F99</f>
        <v>0</v>
      </c>
      <c r="G98" s="72">
        <f t="shared" si="11"/>
        <v>0</v>
      </c>
      <c r="H98" s="72">
        <f t="shared" si="11"/>
        <v>0</v>
      </c>
      <c r="I98" s="20"/>
    </row>
    <row r="99" spans="1:9" ht="23.25">
      <c r="A99" s="14" t="s">
        <v>9</v>
      </c>
      <c r="B99" s="37" t="s">
        <v>195</v>
      </c>
      <c r="C99" s="39" t="s">
        <v>148</v>
      </c>
      <c r="D99" s="24" t="s">
        <v>9</v>
      </c>
      <c r="E99" s="70"/>
      <c r="F99" s="71"/>
      <c r="G99" s="71"/>
      <c r="H99" s="71"/>
      <c r="I99" s="20"/>
    </row>
    <row r="100" spans="1:9" ht="23.25">
      <c r="A100" s="32" t="s">
        <v>9</v>
      </c>
      <c r="B100" s="36" t="s">
        <v>194</v>
      </c>
      <c r="C100" s="38" t="s">
        <v>149</v>
      </c>
      <c r="D100" s="33" t="s">
        <v>9</v>
      </c>
      <c r="E100" s="64">
        <f>E1172+E103</f>
        <v>0</v>
      </c>
      <c r="F100" s="65">
        <f>F105</f>
        <v>0</v>
      </c>
      <c r="G100" s="65">
        <f>G1172+G103</f>
        <v>0</v>
      </c>
      <c r="H100" s="65">
        <f>H1172+H103</f>
        <v>0</v>
      </c>
      <c r="I100" s="20"/>
    </row>
    <row r="101" spans="1:9" ht="70.5" customHeight="1">
      <c r="A101" s="14" t="s">
        <v>9</v>
      </c>
      <c r="B101" s="37" t="s">
        <v>193</v>
      </c>
      <c r="C101" s="39" t="s">
        <v>150</v>
      </c>
      <c r="D101" s="24" t="s">
        <v>9</v>
      </c>
      <c r="E101" s="70">
        <f>E102</f>
        <v>0</v>
      </c>
      <c r="F101" s="72">
        <f t="shared" ref="F101:H101" si="12">F102</f>
        <v>0</v>
      </c>
      <c r="G101" s="72">
        <f t="shared" si="12"/>
        <v>0</v>
      </c>
      <c r="H101" s="72">
        <f t="shared" si="12"/>
        <v>0</v>
      </c>
      <c r="I101" s="20"/>
    </row>
    <row r="102" spans="1:9" ht="56.25" customHeight="1">
      <c r="A102" s="14" t="s">
        <v>9</v>
      </c>
      <c r="B102" s="37" t="s">
        <v>192</v>
      </c>
      <c r="C102" s="39" t="s">
        <v>151</v>
      </c>
      <c r="D102" s="24" t="s">
        <v>9</v>
      </c>
      <c r="E102" s="70"/>
      <c r="F102" s="71"/>
      <c r="G102" s="71"/>
      <c r="H102" s="71"/>
      <c r="I102" s="20"/>
    </row>
    <row r="103" spans="1:9" ht="34.5">
      <c r="A103" s="14" t="s">
        <v>9</v>
      </c>
      <c r="B103" s="37" t="s">
        <v>191</v>
      </c>
      <c r="C103" s="39" t="s">
        <v>152</v>
      </c>
      <c r="D103" s="24" t="s">
        <v>9</v>
      </c>
      <c r="E103" s="70">
        <f>E104</f>
        <v>0</v>
      </c>
      <c r="F103" s="72">
        <f t="shared" ref="F103:H103" si="13">F104</f>
        <v>0</v>
      </c>
      <c r="G103" s="72">
        <f t="shared" si="13"/>
        <v>0</v>
      </c>
      <c r="H103" s="72">
        <f t="shared" si="13"/>
        <v>0</v>
      </c>
      <c r="I103" s="20"/>
    </row>
    <row r="104" spans="1:9" ht="45.75">
      <c r="A104" s="14" t="s">
        <v>9</v>
      </c>
      <c r="B104" s="37" t="s">
        <v>190</v>
      </c>
      <c r="C104" s="39" t="s">
        <v>153</v>
      </c>
      <c r="D104" s="24" t="s">
        <v>9</v>
      </c>
      <c r="E104" s="70"/>
      <c r="F104" s="71"/>
      <c r="G104" s="71"/>
      <c r="H104" s="71"/>
      <c r="I104" s="20"/>
    </row>
    <row r="105" spans="1:9">
      <c r="A105" s="32" t="s">
        <v>9</v>
      </c>
      <c r="B105" s="36" t="s">
        <v>194</v>
      </c>
      <c r="C105" s="38" t="s">
        <v>223</v>
      </c>
      <c r="D105" s="33" t="s">
        <v>9</v>
      </c>
      <c r="E105" s="64">
        <f>E106</f>
        <v>0</v>
      </c>
      <c r="F105" s="65">
        <f>F106</f>
        <v>0</v>
      </c>
      <c r="G105" s="65">
        <f t="shared" ref="G105:H105" si="14">G106</f>
        <v>0</v>
      </c>
      <c r="H105" s="65">
        <f t="shared" si="14"/>
        <v>0</v>
      </c>
      <c r="I105" s="20"/>
    </row>
    <row r="106" spans="1:9">
      <c r="A106" s="14" t="s">
        <v>9</v>
      </c>
      <c r="B106" s="37" t="s">
        <v>220</v>
      </c>
      <c r="C106" s="39" t="s">
        <v>222</v>
      </c>
      <c r="D106" s="24" t="s">
        <v>9</v>
      </c>
      <c r="E106" s="70">
        <f>E107</f>
        <v>0</v>
      </c>
      <c r="F106" s="72">
        <f t="shared" ref="F106:H106" si="15">F107</f>
        <v>0</v>
      </c>
      <c r="G106" s="72">
        <f t="shared" si="15"/>
        <v>0</v>
      </c>
      <c r="H106" s="72">
        <f t="shared" si="15"/>
        <v>0</v>
      </c>
      <c r="I106" s="20"/>
    </row>
    <row r="107" spans="1:9" ht="34.5">
      <c r="A107" s="14" t="s">
        <v>9</v>
      </c>
      <c r="B107" s="37" t="s">
        <v>221</v>
      </c>
      <c r="C107" s="39" t="s">
        <v>224</v>
      </c>
      <c r="D107" s="24" t="s">
        <v>9</v>
      </c>
      <c r="E107" s="70"/>
      <c r="F107" s="72">
        <f>F108+F109</f>
        <v>0</v>
      </c>
      <c r="G107" s="72"/>
      <c r="H107" s="75">
        <f>H108+H109</f>
        <v>0</v>
      </c>
      <c r="I107" s="20"/>
    </row>
    <row r="108" spans="1:9">
      <c r="A108" s="14"/>
      <c r="B108" s="37"/>
      <c r="C108" s="39" t="s">
        <v>236</v>
      </c>
      <c r="D108" s="24"/>
      <c r="E108" s="70"/>
      <c r="F108" s="72"/>
      <c r="G108" s="72"/>
      <c r="H108" s="75"/>
      <c r="I108" s="20"/>
    </row>
    <row r="109" spans="1:9">
      <c r="A109" s="14"/>
      <c r="B109" s="37"/>
      <c r="C109" s="39" t="s">
        <v>235</v>
      </c>
      <c r="D109" s="24"/>
      <c r="E109" s="70"/>
      <c r="F109" s="72"/>
      <c r="G109" s="72"/>
      <c r="H109" s="75"/>
      <c r="I109" s="20"/>
    </row>
    <row r="110" spans="1:9" ht="23.25">
      <c r="A110" s="32" t="s">
        <v>9</v>
      </c>
      <c r="B110" s="36" t="s">
        <v>189</v>
      </c>
      <c r="C110" s="38" t="s">
        <v>154</v>
      </c>
      <c r="D110" s="33" t="s">
        <v>9</v>
      </c>
      <c r="E110" s="64">
        <f>E111</f>
        <v>0</v>
      </c>
      <c r="F110" s="65">
        <f t="shared" ref="F110:H110" si="16">F111</f>
        <v>202000</v>
      </c>
      <c r="G110" s="65">
        <f t="shared" si="16"/>
        <v>0</v>
      </c>
      <c r="H110" s="65">
        <f t="shared" si="16"/>
        <v>50500</v>
      </c>
      <c r="I110" s="20"/>
    </row>
    <row r="111" spans="1:9" ht="23.25">
      <c r="A111" s="14" t="s">
        <v>9</v>
      </c>
      <c r="B111" s="37" t="s">
        <v>188</v>
      </c>
      <c r="C111" s="39" t="s">
        <v>155</v>
      </c>
      <c r="D111" s="24" t="s">
        <v>9</v>
      </c>
      <c r="E111" s="70">
        <f>E112</f>
        <v>0</v>
      </c>
      <c r="F111" s="72">
        <f t="shared" ref="F111:H111" si="17">F112</f>
        <v>202000</v>
      </c>
      <c r="G111" s="72">
        <f t="shared" si="17"/>
        <v>0</v>
      </c>
      <c r="H111" s="72">
        <f t="shared" si="17"/>
        <v>50500</v>
      </c>
      <c r="I111" s="20"/>
    </row>
    <row r="112" spans="1:9" ht="34.5">
      <c r="A112" s="14" t="s">
        <v>9</v>
      </c>
      <c r="B112" s="37" t="s">
        <v>187</v>
      </c>
      <c r="C112" s="39" t="s">
        <v>156</v>
      </c>
      <c r="D112" s="24" t="s">
        <v>9</v>
      </c>
      <c r="E112" s="70"/>
      <c r="F112" s="71">
        <v>202000</v>
      </c>
      <c r="G112" s="71"/>
      <c r="H112" s="71">
        <f>50500</f>
        <v>50500</v>
      </c>
      <c r="I112" s="20"/>
    </row>
    <row r="113" spans="1:9" ht="23.25" customHeight="1">
      <c r="A113" s="32" t="s">
        <v>9</v>
      </c>
      <c r="B113" s="36" t="s">
        <v>186</v>
      </c>
      <c r="C113" s="38" t="s">
        <v>157</v>
      </c>
      <c r="D113" s="33" t="s">
        <v>9</v>
      </c>
      <c r="E113" s="64">
        <f>E114+E117+E116</f>
        <v>7948328.9699999997</v>
      </c>
      <c r="F113" s="65">
        <f>F114+F117+F116</f>
        <v>7948328.9699999997</v>
      </c>
      <c r="G113" s="65">
        <f>G114+G117+G116</f>
        <v>0</v>
      </c>
      <c r="H113" s="65">
        <f>H114+H117+H116</f>
        <v>0</v>
      </c>
      <c r="I113" s="20"/>
    </row>
    <row r="114" spans="1:9" ht="34.5">
      <c r="A114" s="14" t="s">
        <v>9</v>
      </c>
      <c r="B114" s="37" t="s">
        <v>185</v>
      </c>
      <c r="C114" s="39" t="s">
        <v>158</v>
      </c>
      <c r="D114" s="24" t="s">
        <v>9</v>
      </c>
      <c r="E114" s="70">
        <f>E115</f>
        <v>0</v>
      </c>
      <c r="F114" s="72">
        <f t="shared" ref="F114:H114" si="18">F115</f>
        <v>0</v>
      </c>
      <c r="G114" s="72">
        <f t="shared" si="18"/>
        <v>0</v>
      </c>
      <c r="H114" s="72">
        <f t="shared" si="18"/>
        <v>0</v>
      </c>
      <c r="I114" s="20"/>
    </row>
    <row r="115" spans="1:9" ht="45.75">
      <c r="A115" s="14" t="s">
        <v>9</v>
      </c>
      <c r="B115" s="37" t="s">
        <v>184</v>
      </c>
      <c r="C115" s="39" t="s">
        <v>159</v>
      </c>
      <c r="D115" s="24" t="s">
        <v>9</v>
      </c>
      <c r="E115" s="70">
        <f>F115</f>
        <v>0</v>
      </c>
      <c r="F115" s="71"/>
      <c r="G115" s="71">
        <f>H115</f>
        <v>0</v>
      </c>
      <c r="H115" s="71"/>
      <c r="I115" s="20"/>
    </row>
    <row r="116" spans="1:9" ht="57">
      <c r="A116" s="14"/>
      <c r="B116" s="37" t="s">
        <v>228</v>
      </c>
      <c r="C116" s="39" t="s">
        <v>229</v>
      </c>
      <c r="D116" s="24"/>
      <c r="E116" s="70">
        <f>F116</f>
        <v>4526000</v>
      </c>
      <c r="F116" s="71">
        <v>4526000</v>
      </c>
      <c r="G116" s="71">
        <f>H116</f>
        <v>0</v>
      </c>
      <c r="H116" s="71"/>
      <c r="I116" s="20"/>
    </row>
    <row r="117" spans="1:9">
      <c r="A117" s="14" t="s">
        <v>9</v>
      </c>
      <c r="B117" s="37" t="s">
        <v>183</v>
      </c>
      <c r="C117" s="39" t="s">
        <v>160</v>
      </c>
      <c r="D117" s="24" t="s">
        <v>9</v>
      </c>
      <c r="E117" s="70">
        <f>E118</f>
        <v>3422328.9699999997</v>
      </c>
      <c r="F117" s="72">
        <f t="shared" ref="F117:H117" si="19">F118</f>
        <v>3422328.9699999997</v>
      </c>
      <c r="G117" s="72">
        <f>G118</f>
        <v>0</v>
      </c>
      <c r="H117" s="72">
        <f t="shared" si="19"/>
        <v>0</v>
      </c>
      <c r="I117" s="20"/>
    </row>
    <row r="118" spans="1:9" ht="23.25">
      <c r="A118" s="14" t="s">
        <v>9</v>
      </c>
      <c r="B118" s="37" t="s">
        <v>182</v>
      </c>
      <c r="C118" s="39" t="s">
        <v>161</v>
      </c>
      <c r="D118" s="24" t="s">
        <v>9</v>
      </c>
      <c r="E118" s="70">
        <f t="shared" ref="E118:E124" si="20">F118</f>
        <v>3422328.9699999997</v>
      </c>
      <c r="F118" s="72">
        <f>F119+F120+F121+F122+F124+F123</f>
        <v>3422328.9699999997</v>
      </c>
      <c r="G118" s="72">
        <f>G119+G124+G120+G121+G122+G123</f>
        <v>0</v>
      </c>
      <c r="H118" s="72">
        <f>H119+H121+H120+H124+H122+H123</f>
        <v>0</v>
      </c>
      <c r="I118" s="20"/>
    </row>
    <row r="119" spans="1:9" ht="23.25">
      <c r="A119" s="14"/>
      <c r="B119" s="37"/>
      <c r="C119" s="39" t="s">
        <v>219</v>
      </c>
      <c r="D119" s="24"/>
      <c r="E119" s="70">
        <f t="shared" si="20"/>
        <v>12130</v>
      </c>
      <c r="F119" s="71">
        <v>12130</v>
      </c>
      <c r="G119" s="71">
        <f t="shared" ref="G119:G124" si="21">H119</f>
        <v>0</v>
      </c>
      <c r="H119" s="71"/>
      <c r="I119" s="20"/>
    </row>
    <row r="120" spans="1:9" ht="24" customHeight="1">
      <c r="A120" s="14"/>
      <c r="B120" s="37"/>
      <c r="C120" s="39" t="s">
        <v>231</v>
      </c>
      <c r="D120" s="24"/>
      <c r="E120" s="70">
        <f t="shared" si="20"/>
        <v>0</v>
      </c>
      <c r="F120" s="71"/>
      <c r="G120" s="71">
        <f t="shared" si="21"/>
        <v>0</v>
      </c>
      <c r="H120" s="71"/>
      <c r="I120" s="20"/>
    </row>
    <row r="121" spans="1:9">
      <c r="A121" s="14"/>
      <c r="B121" s="37"/>
      <c r="C121" s="39" t="s">
        <v>232</v>
      </c>
      <c r="D121" s="24"/>
      <c r="E121" s="70">
        <f t="shared" si="20"/>
        <v>410198.97</v>
      </c>
      <c r="F121" s="71">
        <v>410198.97</v>
      </c>
      <c r="G121" s="71">
        <f t="shared" si="21"/>
        <v>0</v>
      </c>
      <c r="H121" s="71"/>
      <c r="I121" s="20"/>
    </row>
    <row r="122" spans="1:9" ht="23.25">
      <c r="A122" s="14"/>
      <c r="B122" s="37"/>
      <c r="C122" s="39" t="s">
        <v>233</v>
      </c>
      <c r="D122" s="24"/>
      <c r="E122" s="70">
        <f t="shared" si="20"/>
        <v>0</v>
      </c>
      <c r="F122" s="71"/>
      <c r="G122" s="71">
        <f t="shared" si="21"/>
        <v>0</v>
      </c>
      <c r="H122" s="71"/>
      <c r="I122" s="20"/>
    </row>
    <row r="123" spans="1:9">
      <c r="A123" s="14"/>
      <c r="B123" s="37"/>
      <c r="C123" s="39" t="s">
        <v>238</v>
      </c>
      <c r="D123" s="24"/>
      <c r="E123" s="70">
        <f>F123</f>
        <v>0</v>
      </c>
      <c r="F123" s="71"/>
      <c r="G123" s="71">
        <f t="shared" si="21"/>
        <v>0</v>
      </c>
      <c r="H123" s="71"/>
      <c r="I123" s="20"/>
    </row>
    <row r="124" spans="1:9">
      <c r="A124" s="14"/>
      <c r="B124" s="37"/>
      <c r="C124" s="39" t="s">
        <v>239</v>
      </c>
      <c r="D124" s="24"/>
      <c r="E124" s="70">
        <f t="shared" si="20"/>
        <v>3000000</v>
      </c>
      <c r="F124" s="71">
        <v>3000000</v>
      </c>
      <c r="G124" s="71">
        <f t="shared" si="21"/>
        <v>0</v>
      </c>
      <c r="H124" s="71"/>
      <c r="I124" s="20"/>
    </row>
    <row r="125" spans="1:9">
      <c r="A125" s="42" t="s">
        <v>9</v>
      </c>
      <c r="B125" s="43" t="s">
        <v>163</v>
      </c>
      <c r="C125" s="44" t="s">
        <v>162</v>
      </c>
      <c r="D125" s="45" t="s">
        <v>9</v>
      </c>
      <c r="E125" s="66">
        <f>E126</f>
        <v>0</v>
      </c>
      <c r="F125" s="67">
        <f t="shared" ref="F125:H125" si="22">F126</f>
        <v>100000</v>
      </c>
      <c r="G125" s="67">
        <f t="shared" si="22"/>
        <v>0</v>
      </c>
      <c r="H125" s="67">
        <f t="shared" si="22"/>
        <v>0</v>
      </c>
      <c r="I125" s="20"/>
    </row>
    <row r="126" spans="1:9" ht="23.25">
      <c r="A126" s="46" t="s">
        <v>9</v>
      </c>
      <c r="B126" s="47" t="s">
        <v>177</v>
      </c>
      <c r="C126" s="48" t="s">
        <v>164</v>
      </c>
      <c r="D126" s="49" t="s">
        <v>9</v>
      </c>
      <c r="E126" s="68">
        <f>E127+E128</f>
        <v>0</v>
      </c>
      <c r="F126" s="69">
        <f>F127+F128</f>
        <v>100000</v>
      </c>
      <c r="G126" s="69">
        <f>G127+G128</f>
        <v>0</v>
      </c>
      <c r="H126" s="69">
        <f>H127+H128</f>
        <v>0</v>
      </c>
      <c r="I126" s="20"/>
    </row>
    <row r="127" spans="1:9" ht="34.5">
      <c r="A127" s="14" t="s">
        <v>9</v>
      </c>
      <c r="B127" s="37" t="s">
        <v>178</v>
      </c>
      <c r="C127" s="39" t="s">
        <v>165</v>
      </c>
      <c r="D127" s="24" t="s">
        <v>9</v>
      </c>
      <c r="E127" s="70"/>
      <c r="F127" s="71">
        <v>20000</v>
      </c>
      <c r="G127" s="71"/>
      <c r="H127" s="71"/>
      <c r="I127" s="20"/>
    </row>
    <row r="128" spans="1:9" ht="23.25">
      <c r="A128" s="14" t="s">
        <v>9</v>
      </c>
      <c r="B128" s="37" t="s">
        <v>179</v>
      </c>
      <c r="C128" s="39" t="s">
        <v>164</v>
      </c>
      <c r="D128" s="24" t="s">
        <v>9</v>
      </c>
      <c r="E128" s="70"/>
      <c r="F128" s="71">
        <v>80000</v>
      </c>
      <c r="G128" s="71"/>
      <c r="H128" s="71"/>
      <c r="I128" s="20"/>
    </row>
    <row r="129" spans="1:9" ht="34.5">
      <c r="A129" s="32" t="s">
        <v>9</v>
      </c>
      <c r="B129" s="36" t="s">
        <v>167</v>
      </c>
      <c r="C129" s="38" t="s">
        <v>166</v>
      </c>
      <c r="D129" s="33" t="s">
        <v>9</v>
      </c>
      <c r="E129" s="64">
        <f>E130+E131</f>
        <v>0</v>
      </c>
      <c r="F129" s="65">
        <f t="shared" ref="F129:H129" si="23">F130+F131</f>
        <v>0</v>
      </c>
      <c r="G129" s="65">
        <f t="shared" si="23"/>
        <v>0</v>
      </c>
      <c r="H129" s="65">
        <f t="shared" si="23"/>
        <v>0</v>
      </c>
      <c r="I129" s="20"/>
    </row>
    <row r="130" spans="1:9" ht="34.5">
      <c r="A130" s="14" t="s">
        <v>9</v>
      </c>
      <c r="B130" s="37" t="s">
        <v>180</v>
      </c>
      <c r="C130" s="39" t="s">
        <v>168</v>
      </c>
      <c r="D130" s="24" t="s">
        <v>9</v>
      </c>
      <c r="E130" s="70"/>
      <c r="F130" s="71"/>
      <c r="G130" s="71"/>
      <c r="H130" s="71"/>
      <c r="I130" s="20"/>
    </row>
    <row r="131" spans="1:9" ht="34.5">
      <c r="A131" s="14" t="s">
        <v>9</v>
      </c>
      <c r="B131" s="37" t="s">
        <v>181</v>
      </c>
      <c r="C131" s="39" t="s">
        <v>169</v>
      </c>
      <c r="D131" s="24" t="s">
        <v>9</v>
      </c>
      <c r="E131" s="70"/>
      <c r="F131" s="71"/>
      <c r="G131" s="71"/>
      <c r="H131" s="71"/>
      <c r="I131" s="20"/>
    </row>
    <row r="132" spans="1:9" ht="15" customHeight="1">
      <c r="C132" s="5"/>
      <c r="D132" s="5"/>
      <c r="E132" s="5"/>
      <c r="F132" s="5"/>
      <c r="G132" s="5"/>
      <c r="H132" s="5"/>
      <c r="I132" s="5"/>
    </row>
    <row r="133" spans="1:9">
      <c r="B133" s="1" t="s">
        <v>200</v>
      </c>
      <c r="E133" s="1" t="s">
        <v>217</v>
      </c>
    </row>
    <row r="135" spans="1:9">
      <c r="B135" s="1" t="s">
        <v>201</v>
      </c>
      <c r="E135" s="1" t="s">
        <v>218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2020-02-05T05:41:44Z</cp:lastPrinted>
  <dcterms:created xsi:type="dcterms:W3CDTF">2019-01-29T08:28:30Z</dcterms:created>
  <dcterms:modified xsi:type="dcterms:W3CDTF">2020-02-05T05:41:46Z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