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<sst xmlns="http://schemas.openxmlformats.org/spreadsheetml/2006/main" count="644" uniqueCount="366">
  <si>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</si>
  <si>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</si>
  <si>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</si>
  <si>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</si>
  <si>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</si>
  <si>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</si>
  <si>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</si>
  <si>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</si>
  <si>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</si>
  <si>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</si>
  <si>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</si>
  <si>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</si>
  <si>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</si>
  <si>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</si>
  <si>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</si>
  <si>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</si>
  <si>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</si>
  <si>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</si>
  <si>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</si>
  <si>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</si>
  <si>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</si>
  <si>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</si>
  <si>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</si>
  <si>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</si>
  <si>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</si>
  <si>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</si>
  <si>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</si>
  <si>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</si>
  <si>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</si>
  <si>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</si>
  <si>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</si>
  <si>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</si>
  <si>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</si>
  <si>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</si>
  <si>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</si>
  <si>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</si>
  <si>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</si>
  <si>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</si>
  <si>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</si>
  <si>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</si>
  <si>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</si>
  <si>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</si>
  <si>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</si>
  <si>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</si>
  <si>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</si>
  <si>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</si>
  <si>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</si>
  <si>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</si>
  <si>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</si>
  <si>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</si>
  <si>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</si>
  <si>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</si>
  <si>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</si>
  <si>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</si>
  <si>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</si>
  <si>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</si>
  <si>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</si>
  <si>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</si>
  <si>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</si>
  <si>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</si>
  <si>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</si>
  <si>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</si>
  <si>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</si>
  <si>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</si>
  <si>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</si>
  <si>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</si>
  <si>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</si>
  <si>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</si>
  <si>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</si>
  <si>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</si>
  <si>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</si>
  <si>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</si>
  <si>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</si>
  <si>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</si>
  <si>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</si>
  <si>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</si>
  <si>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</si>
  <si>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</si>
  <si>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</si>
  <si>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</si>
  <si>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</si>
  <si>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</si>
  <si>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</si>
  <si>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</si>
  <si>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</si>
  <si>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</si>
  <si>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</si>
  <si>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</si>
  <si>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</si>
  <si>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</si>
  <si>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</si>
  <si>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</si>
  <si>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</si>
  <si>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</si>
  <si>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</si>
  <si>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</si>
  <si>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</si>
  <si>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</si>
  <si>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</si>
  <si>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</si>
  <si>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</si>
  <si>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</si>
  <si>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</si>
  <si>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</si>
  <si>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</si>
  <si>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</si>
  <si>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</si>
  <si>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</si>
  <si>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</si>
  <si>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</si>
  <si>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</si>
  <si>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</si>
  <si>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</si>
  <si>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</si>
  <si>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</si>
  <si>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</si>
  <si>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</si>
  <si>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</si>
  <si>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</si>
  <si>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</si>
  <si>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</si>
  <si>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</si>
  <si>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</si>
  <si>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</si>
  <si>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</si>
  <si>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</si>
  <si>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</si>
  <si>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</si>
  <si>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</si>
  <si>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</si>
  <si>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</si>
  <si>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</si>
  <si>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</si>
  <si>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</si>
  <si>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</si>
  <si>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</si>
  <si>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</si>
  <si>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</si>
  <si>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</si>
  <si>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</si>
  <si>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</si>
  <si>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</si>
  <si>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</si>
  <si>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</si>
  <si>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</si>
  <si>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</si>
  <si>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</si>
  <si>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</si>
  <si>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</si>
  <si>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</si>
  <si>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</si>
  <si>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</si>
  <si>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</si>
  <si>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</si>
  <si>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</si>
  <si>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</si>
  <si>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</si>
  <si>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</si>
  <si>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</si>
  <si>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</si>
  <si>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</si>
  <si>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</si>
  <si>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</si>
  <si>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</si>
  <si>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</si>
  <si>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</si>
  <si>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</si>
  <si>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</si>
  <si>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</si>
  <si>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</si>
  <si>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</si>
  <si>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</si>
  <si>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</si>
  <si>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</si>
  <si>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</si>
  <si>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</si>
  <si>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</si>
  <si>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</si>
  <si>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</si>
  <si>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</si>
  <si>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</si>
  <si>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</si>
  <si>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</si>
  <si>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</si>
  <si>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</si>
  <si>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</si>
  <si>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</si>
  <si>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</si>
  <si>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</si>
  <si>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</si>
  <si>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</si>
  <si>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</si>
  <si>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</si>
  <si>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</si>
  <si>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</si>
  <si>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</si>
  <si>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</si>
  <si>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</si>
  <si>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</si>
  <si>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</si>
  <si>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</si>
  <si>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</si>
  <si>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</si>
  <si>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</si>
  <si>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</si>
  <si>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</si>
  <si>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</si>
  <si>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</si>
  <si>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</si>
  <si>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</si>
  <si>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</si>
  <si>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</si>
  <si>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</si>
  <si>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</si>
  <si>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</si>
  <si>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</si>
  <si>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</si>
  <si>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</si>
  <si>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</si>
  <si>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</si>
  <si>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</si>
  <si>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</si>
  <si>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</si>
  <si>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</si>
  <si>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</si>
  <si>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</si>
  <si>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</si>
  <si>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</si>
  <si>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</si>
  <si>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</si>
  <si>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</si>
  <si>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</si>
  <si>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</si>
  <si>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</si>
  <si>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</si>
  <si>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</si>
  <si>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</si>
  <si>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</si>
  <si>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</si>
  <si>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</si>
  <si>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</si>
  <si>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</si>
  <si>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</si>
  <si>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</si>
  <si>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</si>
  <si>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</si>
  <si>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</si>
  <si>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</si>
  <si>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</si>
  <si>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</si>
  <si>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</si>
  <si>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</si>
  <si>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</si>
  <si>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</si>
  <si>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</si>
  <si>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</si>
  <si>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</si>
  <si>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</si>
  <si>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</si>
  <si>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</si>
  <si>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</si>
  <si>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</si>
  <si>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</si>
  <si>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</si>
  <si>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</si>
  <si>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</si>
  <si>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</si>
  <si>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</si>
  <si>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</si>
  <si>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</si>
  <si>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</si>
  <si>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</si>
  <si>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</si>
  <si>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</si>
  <si>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</si>
  <si>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</si>
  <si>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</si>
  <si>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</si>
  <si>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</si>
  <si>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</si>
  <si>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</si>
  <si>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</si>
  <si>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</si>
  <si>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</si>
  <si>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</si>
  <si>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</si>
  <si>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</si>
  <si>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</si>
  <si>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</si>
  <si>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</si>
  <si>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</si>
  <si>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</si>
  <si>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</si>
  <si>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</si>
  <si>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</si>
  <si>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</si>
  <si>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</si>
  <si>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</si>
  <si>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</si>
  <si>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</si>
  <si>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</si>
  <si>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</si>
  <si>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</si>
  <si>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</si>
  <si>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</si>
  <si>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</si>
  <si>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</si>
  <si>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</si>
  <si>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</si>
  <si>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</si>
  <si>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</si>
  <si>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</si>
  <si>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</si>
  <si>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</si>
  <si>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</si>
  <si>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</si>
  <si>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</si>
  <si>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</si>
  <si>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000  0309  0000000  000  342</t>
  </si>
  <si>
    <t>000  0309  0000000  000  343</t>
  </si>
  <si>
    <t>000  0309  0000000  000  344</t>
  </si>
  <si>
    <t>000  0309  0000000  000  345</t>
  </si>
  <si>
    <t>000  0309  0000000  000  346</t>
  </si>
  <si>
    <t>000  0309  0000000  000  347</t>
  </si>
  <si>
    <t>000  0309  0000000  000  349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</si>
  <si>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</si>
  <si>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</si>
  <si>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</si>
  <si>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</si>
  <si>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</si>
  <si>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</si>
  <si>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</si>
  <si>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</si>
  <si>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</si>
  <si>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</si>
  <si>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</si>
  <si>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</si>
  <si>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</si>
  <si>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</si>
  <si>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</si>
  <si>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</si>
  <si>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</si>
  <si>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</si>
  <si>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</si>
  <si>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000  0401  0000000  000  226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</si>
  <si>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</si>
  <si>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</si>
  <si>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</si>
  <si>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</si>
  <si>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</si>
  <si>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</si>
  <si>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</si>
  <si>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</si>
  <si>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</si>
  <si>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</si>
  <si>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Е.Л. Ягодкин</t>
  </si>
  <si>
    <t>М.Д. Морозова</t>
  </si>
  <si>
    <t>000  1102  0000000  000  310</t>
  </si>
  <si>
    <t>000  0409  0000000  000  228</t>
  </si>
  <si>
    <t>000  0502  0000000  000  228</t>
  </si>
  <si>
    <t>000  1001  0000000  000  264</t>
  </si>
  <si>
    <t>вода для катка</t>
  </si>
  <si>
    <t>100000 руб целевые на светильники</t>
  </si>
  <si>
    <t>000  1105  0000000  000  226</t>
  </si>
  <si>
    <t xml:space="preserve">                                                                                            на 01.05.2019 г.</t>
  </si>
  <si>
    <t>100000 руб целевые на оборуд для обслуж терр пос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</si>
</sst>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</numFmts>
  <fonts count="42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4" fontId="5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left" wrapText="1"/>
    </xf>
    <xf numFmtId="4" fontId="5" fillId="0" borderId="11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/>
    </xf>
    <xf numFmtId="4" fontId="5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left" wrapText="1"/>
    </xf>
    <xf numFmtId="4" fontId="4" fillId="0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3"/>
  <sheetViews>
    <sheetView tabSelected="1" zoomScalePageLayoutView="0" workbookViewId="0" topLeftCell="A1">
      <selection activeCell="G323" sqref="A1:G323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37.8515625" style="0" customWidth="1"/>
    <col min="4" max="4" width="14.7109375" style="0" customWidth="1"/>
    <col min="5" max="5" width="15.57421875" style="0" customWidth="1"/>
    <col min="6" max="6" width="14.57421875" style="0" customWidth="1"/>
    <col min="7" max="7" width="13.8515625" style="0" customWidth="1"/>
    <col min="8" max="9" width="15.28125" style="0" customWidth="1"/>
    <col min="10" max="10" width="11.421875" style="0" customWidth="1"/>
  </cols>
  <sheetData>
    <row r="1" spans="1:9" ht="12.75">
      <c r="A1" s="34" t="s">
        <v>106</v>
      </c>
      <c r="B1" s="34"/>
      <c r="C1" s="34"/>
      <c r="D1" s="34"/>
      <c r="E1" s="34"/>
      <c r="F1" s="34"/>
      <c r="G1" s="34"/>
      <c r="H1" s="39"/>
      <c r="I1" s="40"/>
    </row>
    <row r="2" spans="1:8" ht="12.75">
      <c r="A2" s="2"/>
      <c r="B2" s="9"/>
      <c r="C2" s="42" t="s">
        <v>175</v>
      </c>
      <c r="D2" s="42"/>
      <c r="E2" s="42"/>
      <c r="H2" s="1"/>
    </row>
    <row r="3" spans="1:9" ht="12.75">
      <c r="A3" s="35" t="s">
        <v>299</v>
      </c>
      <c r="B3" s="35"/>
      <c r="C3" s="35"/>
      <c r="D3" s="35"/>
      <c r="E3" s="36"/>
      <c r="F3" s="36"/>
      <c r="G3" s="36"/>
      <c r="H3" s="39"/>
      <c r="I3" s="40"/>
    </row>
    <row r="4" spans="1:9" ht="12.75">
      <c r="A4" s="37" t="s">
        <v>364</v>
      </c>
      <c r="B4" s="37"/>
      <c r="C4" s="37"/>
      <c r="D4" s="37"/>
      <c r="E4" s="38"/>
      <c r="F4" s="38"/>
      <c r="G4" s="38"/>
      <c r="H4" s="41" t="s">
        <v>119</v>
      </c>
      <c r="I4" s="40"/>
    </row>
    <row r="5" spans="1:7" ht="58.5" customHeight="1">
      <c r="A5" s="3" t="s">
        <v>188</v>
      </c>
      <c r="B5" s="3" t="s">
        <v>183</v>
      </c>
      <c r="C5" s="8" t="s">
        <v>95</v>
      </c>
      <c r="D5" s="3" t="s">
        <v>184</v>
      </c>
      <c r="E5" s="3" t="s">
        <v>185</v>
      </c>
      <c r="F5" s="3" t="s">
        <v>187</v>
      </c>
      <c r="G5" s="3" t="s">
        <v>186</v>
      </c>
    </row>
    <row r="6" spans="1:8" s="7" customFormat="1" ht="15.75" customHeight="1">
      <c r="A6" s="5">
        <v>200</v>
      </c>
      <c r="B6" s="6" t="s">
        <v>152</v>
      </c>
      <c r="C6" s="6" t="s">
        <v>165</v>
      </c>
      <c r="D6" s="16">
        <f>D7+D14+D19+D32+D41+D262+D267+D272+D276+D288+D293+D297+D302+D307</f>
        <v>0</v>
      </c>
      <c r="E6" s="17">
        <f>E7+E14+E19+E32+E41+E262+E267+E272+E276+E288+E293+E297+E302+E307</f>
        <v>32270691.09</v>
      </c>
      <c r="F6" s="17">
        <f>F7+F14+F19+F32+F41+F262+F267+F272+F276+F288+F293+F297+F302+F307</f>
        <v>0</v>
      </c>
      <c r="G6" s="17">
        <f>G7+G14+G19+G32+G41+G262+G267+G272+G276+G288+G293+G297+G302+G307</f>
        <v>8674823.650000002</v>
      </c>
      <c r="H6" s="22">
        <f>E6-G6</f>
        <v>23595867.439999998</v>
      </c>
    </row>
    <row r="7" spans="1:8" s="7" customFormat="1" ht="15.75" customHeight="1">
      <c r="A7" s="5">
        <v>200</v>
      </c>
      <c r="B7" s="6" t="s">
        <v>189</v>
      </c>
      <c r="C7" s="6" t="s">
        <v>190</v>
      </c>
      <c r="D7" s="16">
        <f>D8+D11</f>
        <v>0</v>
      </c>
      <c r="E7" s="17">
        <f>E8+E11</f>
        <v>1531000</v>
      </c>
      <c r="F7" s="17">
        <f>F8+F11</f>
        <v>0</v>
      </c>
      <c r="G7" s="17">
        <f>G8+G11</f>
        <v>403042.19</v>
      </c>
      <c r="H7" s="22">
        <f aca="true" t="shared" si="0" ref="H7:H70">E7-G7</f>
        <v>1127957.81</v>
      </c>
    </row>
    <row r="8" spans="1:8" s="7" customFormat="1" ht="15.75" customHeight="1">
      <c r="A8" s="12">
        <v>200</v>
      </c>
      <c r="B8" s="10" t="s">
        <v>158</v>
      </c>
      <c r="C8" s="10" t="s">
        <v>156</v>
      </c>
      <c r="D8" s="16">
        <f>D9+D10</f>
        <v>0</v>
      </c>
      <c r="E8" s="18">
        <f>E9+E10</f>
        <v>1531000</v>
      </c>
      <c r="F8" s="17">
        <f>F9+F10</f>
        <v>0</v>
      </c>
      <c r="G8" s="18">
        <f>G9+G10</f>
        <v>403042.19</v>
      </c>
      <c r="H8" s="22">
        <f t="shared" si="0"/>
        <v>1127957.81</v>
      </c>
    </row>
    <row r="9" spans="1:8" s="7" customFormat="1" ht="15.75" customHeight="1">
      <c r="A9" s="12">
        <v>200</v>
      </c>
      <c r="B9" s="4" t="s">
        <v>52</v>
      </c>
      <c r="C9" s="4" t="s">
        <v>24</v>
      </c>
      <c r="D9" s="16"/>
      <c r="E9" s="18">
        <f>1531000</f>
        <v>1531000</v>
      </c>
      <c r="F9" s="17"/>
      <c r="G9" s="18">
        <f>15000+55737.28+13633.43+23000+60708.5+25267.5+23000+20264.5+81035.16+13197+72198.82</f>
        <v>403042.19</v>
      </c>
      <c r="H9" s="22">
        <f t="shared" si="0"/>
        <v>1127957.81</v>
      </c>
    </row>
    <row r="10" spans="1:8" s="7" customFormat="1" ht="15.75" customHeight="1">
      <c r="A10" s="12">
        <v>200</v>
      </c>
      <c r="B10" s="4" t="s">
        <v>233</v>
      </c>
      <c r="C10" s="4" t="s">
        <v>232</v>
      </c>
      <c r="D10" s="16"/>
      <c r="E10" s="17"/>
      <c r="F10" s="17"/>
      <c r="G10" s="17"/>
      <c r="H10" s="22">
        <f t="shared" si="0"/>
        <v>0</v>
      </c>
    </row>
    <row r="11" spans="1:8" s="7" customFormat="1" ht="15.75" customHeight="1">
      <c r="A11" s="12">
        <v>200</v>
      </c>
      <c r="B11" s="10" t="s">
        <v>31</v>
      </c>
      <c r="C11" s="10" t="s">
        <v>129</v>
      </c>
      <c r="D11" s="16">
        <f>D12+D13</f>
        <v>0</v>
      </c>
      <c r="E11" s="17">
        <f>E12+E13</f>
        <v>0</v>
      </c>
      <c r="F11" s="17">
        <f>F12+F13</f>
        <v>0</v>
      </c>
      <c r="G11" s="17">
        <f>G12+G13</f>
        <v>0</v>
      </c>
      <c r="H11" s="22">
        <f t="shared" si="0"/>
        <v>0</v>
      </c>
    </row>
    <row r="12" spans="1:8" s="7" customFormat="1" ht="15.75" customHeight="1">
      <c r="A12" s="12">
        <v>200</v>
      </c>
      <c r="B12" s="4" t="s">
        <v>191</v>
      </c>
      <c r="C12" s="4" t="s">
        <v>24</v>
      </c>
      <c r="D12" s="16"/>
      <c r="E12" s="17"/>
      <c r="F12" s="17"/>
      <c r="G12" s="17"/>
      <c r="H12" s="22">
        <f t="shared" si="0"/>
        <v>0</v>
      </c>
    </row>
    <row r="13" spans="1:8" s="7" customFormat="1" ht="15.75" customHeight="1">
      <c r="A13" s="12">
        <v>200</v>
      </c>
      <c r="B13" s="4" t="s">
        <v>231</v>
      </c>
      <c r="C13" s="4" t="s">
        <v>232</v>
      </c>
      <c r="D13" s="16"/>
      <c r="E13" s="17"/>
      <c r="F13" s="17"/>
      <c r="G13" s="17"/>
      <c r="H13" s="22">
        <f t="shared" si="0"/>
        <v>0</v>
      </c>
    </row>
    <row r="14" spans="1:8" s="7" customFormat="1" ht="50.25" customHeight="1">
      <c r="A14" s="5">
        <v>200</v>
      </c>
      <c r="B14" s="6" t="s">
        <v>192</v>
      </c>
      <c r="C14" s="11" t="s">
        <v>194</v>
      </c>
      <c r="D14" s="16">
        <f>D15+D17</f>
        <v>0</v>
      </c>
      <c r="E14" s="17">
        <f>E15+E17</f>
        <v>462000</v>
      </c>
      <c r="F14" s="17">
        <f>F15+F17</f>
        <v>0</v>
      </c>
      <c r="G14" s="17">
        <f>G15+G17</f>
        <v>107727.06</v>
      </c>
      <c r="H14" s="22">
        <f t="shared" si="0"/>
        <v>354272.94</v>
      </c>
    </row>
    <row r="15" spans="1:8" s="7" customFormat="1" ht="15.75" customHeight="1">
      <c r="A15" s="12">
        <v>200</v>
      </c>
      <c r="B15" s="10" t="s">
        <v>158</v>
      </c>
      <c r="C15" s="10" t="s">
        <v>156</v>
      </c>
      <c r="D15" s="16">
        <f>D16</f>
        <v>0</v>
      </c>
      <c r="E15" s="18">
        <f>E16</f>
        <v>462000</v>
      </c>
      <c r="F15" s="17">
        <f>F16</f>
        <v>0</v>
      </c>
      <c r="G15" s="18">
        <f>G16</f>
        <v>107727.06</v>
      </c>
      <c r="H15" s="22">
        <f t="shared" si="0"/>
        <v>354272.94</v>
      </c>
    </row>
    <row r="16" spans="1:8" s="7" customFormat="1" ht="15.75" customHeight="1">
      <c r="A16" s="12">
        <v>200</v>
      </c>
      <c r="B16" s="4" t="s">
        <v>80</v>
      </c>
      <c r="C16" s="4" t="s">
        <v>24</v>
      </c>
      <c r="D16" s="16"/>
      <c r="E16" s="18">
        <v>462000</v>
      </c>
      <c r="F16" s="17"/>
      <c r="G16" s="18">
        <f>19259.09+25479.97+31587.24+31400.76</f>
        <v>107727.06</v>
      </c>
      <c r="H16" s="22">
        <f t="shared" si="0"/>
        <v>354272.94</v>
      </c>
    </row>
    <row r="17" spans="1:8" s="7" customFormat="1" ht="15.75" customHeight="1">
      <c r="A17" s="12">
        <v>200</v>
      </c>
      <c r="B17" s="10" t="s">
        <v>31</v>
      </c>
      <c r="C17" s="10" t="s">
        <v>129</v>
      </c>
      <c r="D17" s="16">
        <f>D18</f>
        <v>0</v>
      </c>
      <c r="E17" s="17">
        <f>E18</f>
        <v>0</v>
      </c>
      <c r="F17" s="17">
        <f>F18</f>
        <v>0</v>
      </c>
      <c r="G17" s="17">
        <f>G18</f>
        <v>0</v>
      </c>
      <c r="H17" s="22">
        <f t="shared" si="0"/>
        <v>0</v>
      </c>
    </row>
    <row r="18" spans="1:8" s="7" customFormat="1" ht="15.75" customHeight="1">
      <c r="A18" s="12">
        <v>200</v>
      </c>
      <c r="B18" s="4" t="s">
        <v>193</v>
      </c>
      <c r="C18" s="4" t="s">
        <v>24</v>
      </c>
      <c r="D18" s="16"/>
      <c r="E18" s="17"/>
      <c r="F18" s="17"/>
      <c r="G18" s="17"/>
      <c r="H18" s="22">
        <f t="shared" si="0"/>
        <v>0</v>
      </c>
    </row>
    <row r="19" spans="1:8" s="7" customFormat="1" ht="24.75" customHeight="1">
      <c r="A19" s="5">
        <v>200</v>
      </c>
      <c r="B19" s="11" t="s">
        <v>195</v>
      </c>
      <c r="C19" s="11" t="s">
        <v>196</v>
      </c>
      <c r="D19" s="16">
        <f>D20+D24+D27+D30</f>
        <v>0</v>
      </c>
      <c r="E19" s="17">
        <f>E20+E24+E27+E30</f>
        <v>2942400</v>
      </c>
      <c r="F19" s="17">
        <f>F20+F24+F27+F30</f>
        <v>0</v>
      </c>
      <c r="G19" s="17">
        <f>G20+G24+G27+G30</f>
        <v>957977.8300000001</v>
      </c>
      <c r="H19" s="22">
        <f t="shared" si="0"/>
        <v>1984422.17</v>
      </c>
    </row>
    <row r="20" spans="1:8" s="7" customFormat="1" ht="37.5" customHeight="1" hidden="1">
      <c r="A20" s="12">
        <v>200</v>
      </c>
      <c r="B20" s="10" t="s">
        <v>177</v>
      </c>
      <c r="C20" s="10" t="s">
        <v>176</v>
      </c>
      <c r="D20" s="16">
        <f>D23</f>
        <v>0</v>
      </c>
      <c r="E20" s="17">
        <f>E23</f>
        <v>0</v>
      </c>
      <c r="F20" s="17">
        <f>F23</f>
        <v>0</v>
      </c>
      <c r="G20" s="17">
        <f>G23</f>
        <v>0</v>
      </c>
      <c r="H20" s="22">
        <f t="shared" si="0"/>
        <v>0</v>
      </c>
    </row>
    <row r="21" spans="1:8" ht="17.25" customHeight="1" hidden="1">
      <c r="A21" s="5">
        <v>200</v>
      </c>
      <c r="B21" s="4" t="s">
        <v>178</v>
      </c>
      <c r="C21" s="4" t="s">
        <v>10</v>
      </c>
      <c r="D21" s="19"/>
      <c r="E21" s="14"/>
      <c r="F21" s="14"/>
      <c r="G21" s="14"/>
      <c r="H21" s="22">
        <f t="shared" si="0"/>
        <v>0</v>
      </c>
    </row>
    <row r="22" spans="1:8" ht="24" customHeight="1" hidden="1">
      <c r="A22" s="5">
        <v>200</v>
      </c>
      <c r="B22" s="4" t="s">
        <v>179</v>
      </c>
      <c r="C22" s="4" t="s">
        <v>134</v>
      </c>
      <c r="D22" s="19"/>
      <c r="E22" s="14"/>
      <c r="F22" s="14"/>
      <c r="G22" s="14"/>
      <c r="H22" s="22">
        <f t="shared" si="0"/>
        <v>0</v>
      </c>
    </row>
    <row r="23" spans="1:8" ht="12.75" hidden="1">
      <c r="A23" s="12">
        <v>200</v>
      </c>
      <c r="B23" s="4" t="s">
        <v>180</v>
      </c>
      <c r="C23" s="4" t="s">
        <v>24</v>
      </c>
      <c r="D23" s="19"/>
      <c r="E23" s="14"/>
      <c r="F23" s="14"/>
      <c r="G23" s="14"/>
      <c r="H23" s="22">
        <f t="shared" si="0"/>
        <v>0</v>
      </c>
    </row>
    <row r="24" spans="1:8" ht="60" customHeight="1">
      <c r="A24" s="12">
        <v>200</v>
      </c>
      <c r="B24" s="10" t="s">
        <v>103</v>
      </c>
      <c r="C24" s="10" t="s">
        <v>117</v>
      </c>
      <c r="D24" s="19">
        <f>D25+D26</f>
        <v>0</v>
      </c>
      <c r="E24" s="14">
        <f>E25+E26</f>
        <v>0</v>
      </c>
      <c r="F24" s="14">
        <f>F25+F26</f>
        <v>0</v>
      </c>
      <c r="G24" s="14">
        <f>G25+G26</f>
        <v>0</v>
      </c>
      <c r="H24" s="22">
        <f t="shared" si="0"/>
        <v>0</v>
      </c>
    </row>
    <row r="25" spans="1:8" ht="15" customHeight="1">
      <c r="A25" s="12">
        <v>200</v>
      </c>
      <c r="B25" s="4" t="s">
        <v>16</v>
      </c>
      <c r="C25" s="4" t="s">
        <v>24</v>
      </c>
      <c r="D25" s="19"/>
      <c r="E25" s="14"/>
      <c r="F25" s="14"/>
      <c r="G25" s="14"/>
      <c r="H25" s="22">
        <f t="shared" si="0"/>
        <v>0</v>
      </c>
    </row>
    <row r="26" spans="1:8" ht="15" customHeight="1">
      <c r="A26" s="12"/>
      <c r="B26" s="4" t="s">
        <v>234</v>
      </c>
      <c r="C26" s="4" t="s">
        <v>232</v>
      </c>
      <c r="D26" s="19"/>
      <c r="E26" s="14"/>
      <c r="F26" s="14"/>
      <c r="G26" s="14"/>
      <c r="H26" s="22">
        <f t="shared" si="0"/>
        <v>0</v>
      </c>
    </row>
    <row r="27" spans="1:8" ht="58.5" customHeight="1">
      <c r="A27" s="12">
        <v>200</v>
      </c>
      <c r="B27" s="10" t="s">
        <v>29</v>
      </c>
      <c r="C27" s="10" t="s">
        <v>36</v>
      </c>
      <c r="D27" s="19">
        <f>D28+D29</f>
        <v>0</v>
      </c>
      <c r="E27" s="14">
        <f>E28+E29</f>
        <v>2807000</v>
      </c>
      <c r="F27" s="14">
        <f>F28+F29</f>
        <v>0</v>
      </c>
      <c r="G27" s="14">
        <f>G28+G29</f>
        <v>910847.2000000001</v>
      </c>
      <c r="H27" s="22">
        <f t="shared" si="0"/>
        <v>1896152.7999999998</v>
      </c>
    </row>
    <row r="28" spans="1:8" ht="12.75">
      <c r="A28" s="12">
        <v>200</v>
      </c>
      <c r="B28" s="4" t="s">
        <v>91</v>
      </c>
      <c r="C28" s="4" t="s">
        <v>24</v>
      </c>
      <c r="D28" s="19"/>
      <c r="E28" s="14">
        <v>2807000</v>
      </c>
      <c r="F28" s="14"/>
      <c r="G28" s="14">
        <f>40000+15000+80880.18+29690.35+16652.8+7274.65+38734+15000+134523.99+48339.49+26951.06+10311.51+14076.75+30000+15000+19023.99+7275.65+79196.01+29689.35+52428.79+65536.67+15000+23348+6755+60468.61+29690.35</f>
        <v>910847.2000000001</v>
      </c>
      <c r="H28" s="22">
        <f t="shared" si="0"/>
        <v>1896152.7999999998</v>
      </c>
    </row>
    <row r="29" spans="1:8" ht="12.75">
      <c r="A29" s="12">
        <v>200</v>
      </c>
      <c r="B29" s="4" t="s">
        <v>235</v>
      </c>
      <c r="C29" s="4" t="s">
        <v>232</v>
      </c>
      <c r="D29" s="19"/>
      <c r="E29" s="14"/>
      <c r="F29" s="14"/>
      <c r="G29" s="14"/>
      <c r="H29" s="22">
        <f t="shared" si="0"/>
        <v>0</v>
      </c>
    </row>
    <row r="30" spans="1:8" ht="28.5" customHeight="1">
      <c r="A30" s="12">
        <v>200</v>
      </c>
      <c r="B30" s="10" t="s">
        <v>155</v>
      </c>
      <c r="C30" s="10" t="s">
        <v>68</v>
      </c>
      <c r="D30" s="19">
        <f>D31</f>
        <v>0</v>
      </c>
      <c r="E30" s="14">
        <f>E31</f>
        <v>135400</v>
      </c>
      <c r="F30" s="14">
        <f>F31</f>
        <v>0</v>
      </c>
      <c r="G30" s="14">
        <f>G31</f>
        <v>47130.630000000005</v>
      </c>
      <c r="H30" s="22">
        <f t="shared" si="0"/>
        <v>88269.37</v>
      </c>
    </row>
    <row r="31" spans="1:8" ht="12.75">
      <c r="A31" s="12">
        <v>200</v>
      </c>
      <c r="B31" s="4" t="s">
        <v>61</v>
      </c>
      <c r="C31" s="4" t="s">
        <v>24</v>
      </c>
      <c r="D31" s="19"/>
      <c r="E31" s="14">
        <v>135400</v>
      </c>
      <c r="F31" s="14"/>
      <c r="G31" s="14">
        <f>9607.48+2208+13850+6563.67+3086+2208+9607.48</f>
        <v>47130.630000000005</v>
      </c>
      <c r="H31" s="22">
        <f t="shared" si="0"/>
        <v>88269.37</v>
      </c>
    </row>
    <row r="32" spans="1:8" ht="63.75" customHeight="1">
      <c r="A32" s="5">
        <v>200</v>
      </c>
      <c r="B32" s="11" t="s">
        <v>197</v>
      </c>
      <c r="C32" s="11" t="s">
        <v>198</v>
      </c>
      <c r="D32" s="20">
        <f>D33+D35+D37+D39</f>
        <v>0</v>
      </c>
      <c r="E32" s="15">
        <f>E33+E35+E37+E39</f>
        <v>888900</v>
      </c>
      <c r="F32" s="15">
        <f>F33+F35+F37+F39</f>
        <v>0</v>
      </c>
      <c r="G32" s="15">
        <f>G33+G35+G37+G39</f>
        <v>225938.26</v>
      </c>
      <c r="H32" s="22">
        <f t="shared" si="0"/>
        <v>662961.74</v>
      </c>
    </row>
    <row r="33" spans="1:8" ht="38.25" customHeight="1" hidden="1">
      <c r="A33" s="12">
        <v>200</v>
      </c>
      <c r="B33" s="10" t="s">
        <v>177</v>
      </c>
      <c r="C33" s="10" t="s">
        <v>176</v>
      </c>
      <c r="D33" s="19">
        <f>D34</f>
        <v>0</v>
      </c>
      <c r="E33" s="14">
        <f>E34</f>
        <v>0</v>
      </c>
      <c r="F33" s="14">
        <f>F34</f>
        <v>0</v>
      </c>
      <c r="G33" s="14">
        <f>G34</f>
        <v>0</v>
      </c>
      <c r="H33" s="22">
        <f t="shared" si="0"/>
        <v>0</v>
      </c>
    </row>
    <row r="34" spans="1:8" ht="27" customHeight="1" hidden="1">
      <c r="A34" s="12">
        <v>200</v>
      </c>
      <c r="B34" s="4" t="s">
        <v>181</v>
      </c>
      <c r="C34" s="4" t="s">
        <v>14</v>
      </c>
      <c r="D34" s="19"/>
      <c r="E34" s="14"/>
      <c r="F34" s="14"/>
      <c r="G34" s="14"/>
      <c r="H34" s="22">
        <f t="shared" si="0"/>
        <v>0</v>
      </c>
    </row>
    <row r="35" spans="1:8" ht="57">
      <c r="A35" s="12">
        <v>200</v>
      </c>
      <c r="B35" s="10" t="s">
        <v>103</v>
      </c>
      <c r="C35" s="10" t="s">
        <v>117</v>
      </c>
      <c r="D35" s="19">
        <f>D36</f>
        <v>0</v>
      </c>
      <c r="E35" s="14">
        <f>E36</f>
        <v>0</v>
      </c>
      <c r="F35" s="14">
        <f>F36</f>
        <v>0</v>
      </c>
      <c r="G35" s="14">
        <f>G36</f>
        <v>0</v>
      </c>
      <c r="H35" s="22">
        <f t="shared" si="0"/>
        <v>0</v>
      </c>
    </row>
    <row r="36" spans="1:8" ht="16.5" customHeight="1">
      <c r="A36" s="12">
        <v>200</v>
      </c>
      <c r="B36" s="4" t="s">
        <v>27</v>
      </c>
      <c r="C36" s="4" t="s">
        <v>14</v>
      </c>
      <c r="D36" s="19"/>
      <c r="E36" s="14"/>
      <c r="F36" s="14"/>
      <c r="G36" s="14"/>
      <c r="H36" s="22">
        <f t="shared" si="0"/>
        <v>0</v>
      </c>
    </row>
    <row r="37" spans="1:8" ht="57">
      <c r="A37" s="12">
        <v>200</v>
      </c>
      <c r="B37" s="10" t="s">
        <v>29</v>
      </c>
      <c r="C37" s="10" t="s">
        <v>36</v>
      </c>
      <c r="D37" s="19">
        <f>D38</f>
        <v>0</v>
      </c>
      <c r="E37" s="14">
        <f>E38</f>
        <v>848000</v>
      </c>
      <c r="F37" s="14">
        <f>F38</f>
        <v>0</v>
      </c>
      <c r="G37" s="14">
        <f>G38</f>
        <v>213640.1</v>
      </c>
      <c r="H37" s="22">
        <f t="shared" si="0"/>
        <v>634359.9</v>
      </c>
    </row>
    <row r="38" spans="1:8" ht="12.75">
      <c r="A38" s="12">
        <v>200</v>
      </c>
      <c r="B38" s="4" t="s">
        <v>101</v>
      </c>
      <c r="C38" s="4" t="s">
        <v>14</v>
      </c>
      <c r="D38" s="19"/>
      <c r="E38" s="14">
        <v>848000</v>
      </c>
      <c r="F38" s="14"/>
      <c r="G38" s="14">
        <f>14498.85+15693.44+38211.02+22242.59+61373.55+2071.16+43856.06+15693.43</f>
        <v>213640.1</v>
      </c>
      <c r="H38" s="22">
        <f t="shared" si="0"/>
        <v>634359.9</v>
      </c>
    </row>
    <row r="39" spans="1:8" ht="23.25">
      <c r="A39" s="12">
        <v>200</v>
      </c>
      <c r="B39" s="10" t="s">
        <v>155</v>
      </c>
      <c r="C39" s="10" t="s">
        <v>68</v>
      </c>
      <c r="D39" s="19">
        <f>D40</f>
        <v>0</v>
      </c>
      <c r="E39" s="14">
        <f>E40</f>
        <v>40900</v>
      </c>
      <c r="F39" s="14">
        <f>F40</f>
        <v>0</v>
      </c>
      <c r="G39" s="14">
        <f>G40</f>
        <v>12298.16</v>
      </c>
      <c r="H39" s="22">
        <f t="shared" si="0"/>
        <v>28601.84</v>
      </c>
    </row>
    <row r="40" spans="1:8" ht="12.75">
      <c r="A40" s="12">
        <v>200</v>
      </c>
      <c r="B40" s="4" t="s">
        <v>75</v>
      </c>
      <c r="C40" s="4" t="s">
        <v>14</v>
      </c>
      <c r="D40" s="19"/>
      <c r="E40" s="14">
        <v>40900</v>
      </c>
      <c r="F40" s="14"/>
      <c r="G40" s="14">
        <f>5129.56+7168.6</f>
        <v>12298.16</v>
      </c>
      <c r="H40" s="22">
        <f t="shared" si="0"/>
        <v>28601.84</v>
      </c>
    </row>
    <row r="41" spans="1:8" ht="43.5" customHeight="1">
      <c r="A41" s="5">
        <v>200</v>
      </c>
      <c r="B41" s="11" t="s">
        <v>199</v>
      </c>
      <c r="C41" s="11" t="s">
        <v>200</v>
      </c>
      <c r="D41" s="20">
        <f>D42+D62+D85+D88+D108+D127+D145+D160+D165+D183+D198+D215+D230+D252</f>
        <v>0</v>
      </c>
      <c r="E41" s="15">
        <f>E62+E85+E88+E108+E127+E141+E145+E160+E165+E183+E198+E215+E230+E252+E258</f>
        <v>21272391.09</v>
      </c>
      <c r="F41" s="15">
        <f>F42+F62+F85+F88+F108+F127+F145+F160+F165+F183+F198+F215+F230+F252</f>
        <v>0</v>
      </c>
      <c r="G41" s="15">
        <f>G42+G62+G85+G88+G108+G127+G145+G160+G165+G183+G198+G215+G230+G252</f>
        <v>6621542.550000001</v>
      </c>
      <c r="H41" s="22">
        <f t="shared" si="0"/>
        <v>14650848.54</v>
      </c>
    </row>
    <row r="42" spans="1:8" s="7" customFormat="1" ht="66" customHeight="1">
      <c r="A42" s="5">
        <v>200</v>
      </c>
      <c r="B42" s="6" t="s">
        <v>103</v>
      </c>
      <c r="C42" s="6" t="s">
        <v>117</v>
      </c>
      <c r="D42" s="16">
        <f>D44+D52+D53</f>
        <v>0</v>
      </c>
      <c r="E42" s="17">
        <f>E44+E52+E53</f>
        <v>0</v>
      </c>
      <c r="F42" s="17">
        <f>F44+F52+F53</f>
        <v>0</v>
      </c>
      <c r="G42" s="17">
        <f>G44+G52+G53</f>
        <v>0</v>
      </c>
      <c r="H42" s="22">
        <f t="shared" si="0"/>
        <v>0</v>
      </c>
    </row>
    <row r="43" spans="1:8" ht="1.5" customHeight="1" hidden="1">
      <c r="A43" s="12">
        <v>200</v>
      </c>
      <c r="B43" s="4" t="s">
        <v>138</v>
      </c>
      <c r="C43" s="4" t="s">
        <v>10</v>
      </c>
      <c r="D43" s="19"/>
      <c r="E43" s="14"/>
      <c r="F43" s="14"/>
      <c r="G43" s="14"/>
      <c r="H43" s="22">
        <f t="shared" si="0"/>
        <v>0</v>
      </c>
    </row>
    <row r="44" spans="1:8" ht="12.75">
      <c r="A44" s="12">
        <v>200</v>
      </c>
      <c r="B44" s="4" t="s">
        <v>47</v>
      </c>
      <c r="C44" s="4" t="s">
        <v>35</v>
      </c>
      <c r="D44" s="19"/>
      <c r="E44" s="14">
        <f>E45+E46+E47+E48+E49+E50+E51</f>
        <v>0</v>
      </c>
      <c r="F44" s="14">
        <f>F45+F46+F47+F48+F49+F50+F51</f>
        <v>0</v>
      </c>
      <c r="G44" s="14">
        <f>G45+G46+G47+G48+G49+G50+G51</f>
        <v>0</v>
      </c>
      <c r="H44" s="22">
        <f t="shared" si="0"/>
        <v>0</v>
      </c>
    </row>
    <row r="45" spans="1:8" ht="12.75">
      <c r="A45" s="12">
        <v>200</v>
      </c>
      <c r="B45" s="4" t="s">
        <v>150</v>
      </c>
      <c r="C45" s="4" t="s">
        <v>98</v>
      </c>
      <c r="D45" s="19"/>
      <c r="E45" s="14"/>
      <c r="F45" s="14"/>
      <c r="G45" s="14"/>
      <c r="H45" s="22">
        <f t="shared" si="0"/>
        <v>0</v>
      </c>
    </row>
    <row r="46" spans="1:8" ht="12.75">
      <c r="A46" s="12">
        <v>200</v>
      </c>
      <c r="B46" s="4" t="s">
        <v>201</v>
      </c>
      <c r="C46" s="4" t="s">
        <v>144</v>
      </c>
      <c r="D46" s="19"/>
      <c r="E46" s="14"/>
      <c r="F46" s="14"/>
      <c r="G46" s="14"/>
      <c r="H46" s="22">
        <f t="shared" si="0"/>
        <v>0</v>
      </c>
    </row>
    <row r="47" spans="1:8" ht="12.75">
      <c r="A47" s="12">
        <v>200</v>
      </c>
      <c r="B47" s="4" t="s">
        <v>202</v>
      </c>
      <c r="C47" s="4" t="s">
        <v>107</v>
      </c>
      <c r="D47" s="19"/>
      <c r="E47" s="14"/>
      <c r="F47" s="14"/>
      <c r="G47" s="14"/>
      <c r="H47" s="22">
        <f t="shared" si="0"/>
        <v>0</v>
      </c>
    </row>
    <row r="48" spans="1:8" ht="13.5" customHeight="1">
      <c r="A48" s="12">
        <v>200</v>
      </c>
      <c r="B48" s="4" t="s">
        <v>82</v>
      </c>
      <c r="C48" s="4" t="s">
        <v>114</v>
      </c>
      <c r="D48" s="19"/>
      <c r="E48" s="14"/>
      <c r="F48" s="14"/>
      <c r="G48" s="14"/>
      <c r="H48" s="22">
        <f t="shared" si="0"/>
        <v>0</v>
      </c>
    </row>
    <row r="49" spans="1:8" ht="13.5" customHeight="1">
      <c r="A49" s="12">
        <v>200</v>
      </c>
      <c r="B49" s="4" t="s">
        <v>236</v>
      </c>
      <c r="C49" s="4" t="s">
        <v>237</v>
      </c>
      <c r="D49" s="19"/>
      <c r="E49" s="14"/>
      <c r="F49" s="14"/>
      <c r="G49" s="14"/>
      <c r="H49" s="22">
        <f t="shared" si="0"/>
        <v>0</v>
      </c>
    </row>
    <row r="50" spans="1:8" ht="24" customHeight="1">
      <c r="A50" s="12">
        <v>200</v>
      </c>
      <c r="B50" s="4" t="s">
        <v>238</v>
      </c>
      <c r="C50" s="4" t="s">
        <v>239</v>
      </c>
      <c r="D50" s="19"/>
      <c r="E50" s="14"/>
      <c r="F50" s="14"/>
      <c r="G50" s="14"/>
      <c r="H50" s="22">
        <f t="shared" si="0"/>
        <v>0</v>
      </c>
    </row>
    <row r="51" spans="1:8" ht="36" customHeight="1">
      <c r="A51" s="12">
        <v>200</v>
      </c>
      <c r="B51" s="4" t="s">
        <v>240</v>
      </c>
      <c r="C51" s="4" t="s">
        <v>241</v>
      </c>
      <c r="D51" s="19"/>
      <c r="E51" s="14"/>
      <c r="F51" s="14"/>
      <c r="G51" s="14"/>
      <c r="H51" s="22">
        <f t="shared" si="0"/>
        <v>0</v>
      </c>
    </row>
    <row r="52" spans="1:8" ht="13.5" customHeight="1">
      <c r="A52" s="12">
        <v>200</v>
      </c>
      <c r="B52" s="4" t="s">
        <v>203</v>
      </c>
      <c r="C52" s="4" t="s">
        <v>159</v>
      </c>
      <c r="D52" s="19"/>
      <c r="E52" s="14"/>
      <c r="F52" s="14"/>
      <c r="G52" s="14"/>
      <c r="H52" s="22">
        <f t="shared" si="0"/>
        <v>0</v>
      </c>
    </row>
    <row r="53" spans="1:8" ht="16.5" customHeight="1">
      <c r="A53" s="12">
        <v>200</v>
      </c>
      <c r="B53" s="4" t="s">
        <v>174</v>
      </c>
      <c r="C53" s="4" t="s">
        <v>132</v>
      </c>
      <c r="D53" s="19"/>
      <c r="E53" s="14">
        <f>E54+E55</f>
        <v>0</v>
      </c>
      <c r="F53" s="14">
        <f>F54+F55</f>
        <v>0</v>
      </c>
      <c r="G53" s="14">
        <f>G54+G55</f>
        <v>0</v>
      </c>
      <c r="H53" s="22">
        <f t="shared" si="0"/>
        <v>0</v>
      </c>
    </row>
    <row r="54" spans="1:8" ht="15.75" customHeight="1">
      <c r="A54" s="12">
        <v>200</v>
      </c>
      <c r="B54" s="4" t="s">
        <v>126</v>
      </c>
      <c r="C54" s="4" t="s">
        <v>157</v>
      </c>
      <c r="D54" s="19"/>
      <c r="E54" s="14"/>
      <c r="F54" s="14"/>
      <c r="G54" s="14"/>
      <c r="H54" s="22">
        <f t="shared" si="0"/>
        <v>0</v>
      </c>
    </row>
    <row r="55" spans="1:8" ht="23.25">
      <c r="A55" s="12">
        <v>200</v>
      </c>
      <c r="B55" s="4" t="s">
        <v>170</v>
      </c>
      <c r="C55" s="4" t="s">
        <v>115</v>
      </c>
      <c r="D55" s="19"/>
      <c r="E55" s="14">
        <f>E56+E57+E58+E59+E60+E61</f>
        <v>0</v>
      </c>
      <c r="F55" s="14">
        <f>F56+F57+F58+F59+F60+F61</f>
        <v>0</v>
      </c>
      <c r="G55" s="14">
        <f>G56+G57+G58+G59+G60+G61</f>
        <v>0</v>
      </c>
      <c r="H55" s="22">
        <f t="shared" si="0"/>
        <v>0</v>
      </c>
    </row>
    <row r="56" spans="1:8" ht="12.75">
      <c r="A56" s="12">
        <v>200</v>
      </c>
      <c r="B56" s="4" t="s">
        <v>248</v>
      </c>
      <c r="C56" s="4" t="s">
        <v>254</v>
      </c>
      <c r="D56" s="19"/>
      <c r="E56" s="14"/>
      <c r="F56" s="14"/>
      <c r="G56" s="14"/>
      <c r="H56" s="22">
        <f t="shared" si="0"/>
        <v>0</v>
      </c>
    </row>
    <row r="57" spans="1:8" ht="23.25">
      <c r="A57" s="12">
        <v>200</v>
      </c>
      <c r="B57" s="4" t="s">
        <v>249</v>
      </c>
      <c r="C57" s="4" t="s">
        <v>255</v>
      </c>
      <c r="D57" s="19"/>
      <c r="E57" s="14"/>
      <c r="F57" s="14"/>
      <c r="G57" s="14"/>
      <c r="H57" s="22">
        <f t="shared" si="0"/>
        <v>0</v>
      </c>
    </row>
    <row r="58" spans="1:8" ht="23.25">
      <c r="A58" s="12">
        <v>200</v>
      </c>
      <c r="B58" s="4" t="s">
        <v>250</v>
      </c>
      <c r="C58" s="4" t="s">
        <v>256</v>
      </c>
      <c r="D58" s="19"/>
      <c r="E58" s="14"/>
      <c r="F58" s="14"/>
      <c r="G58" s="14"/>
      <c r="H58" s="22">
        <f t="shared" si="0"/>
        <v>0</v>
      </c>
    </row>
    <row r="59" spans="1:8" ht="15.75" customHeight="1">
      <c r="A59" s="12">
        <v>200</v>
      </c>
      <c r="B59" s="4" t="s">
        <v>251</v>
      </c>
      <c r="C59" s="4" t="s">
        <v>257</v>
      </c>
      <c r="D59" s="19"/>
      <c r="E59" s="14"/>
      <c r="F59" s="14"/>
      <c r="G59" s="14"/>
      <c r="H59" s="22">
        <f t="shared" si="0"/>
        <v>0</v>
      </c>
    </row>
    <row r="60" spans="1:8" ht="23.25">
      <c r="A60" s="12">
        <v>200</v>
      </c>
      <c r="B60" s="4" t="s">
        <v>253</v>
      </c>
      <c r="C60" s="4" t="s">
        <v>258</v>
      </c>
      <c r="D60" s="19"/>
      <c r="E60" s="14"/>
      <c r="F60" s="14"/>
      <c r="G60" s="14"/>
      <c r="H60" s="22">
        <f t="shared" si="0"/>
        <v>0</v>
      </c>
    </row>
    <row r="61" spans="1:8" ht="23.25">
      <c r="A61" s="12">
        <v>200</v>
      </c>
      <c r="B61" s="4" t="s">
        <v>252</v>
      </c>
      <c r="C61" s="4" t="s">
        <v>259</v>
      </c>
      <c r="D61" s="19"/>
      <c r="E61" s="14"/>
      <c r="F61" s="14"/>
      <c r="G61" s="14"/>
      <c r="H61" s="22">
        <f t="shared" si="0"/>
        <v>0</v>
      </c>
    </row>
    <row r="62" spans="1:8" s="7" customFormat="1" ht="72" customHeight="1">
      <c r="A62" s="5">
        <v>200</v>
      </c>
      <c r="B62" s="6" t="s">
        <v>29</v>
      </c>
      <c r="C62" s="6" t="s">
        <v>36</v>
      </c>
      <c r="D62" s="16">
        <f>D64+D75</f>
        <v>0</v>
      </c>
      <c r="E62" s="17">
        <f>E64+E75+E74</f>
        <v>1768000</v>
      </c>
      <c r="F62" s="17"/>
      <c r="G62" s="17">
        <f>G64+G74+G75</f>
        <v>697354.23</v>
      </c>
      <c r="H62" s="22">
        <f t="shared" si="0"/>
        <v>1070645.77</v>
      </c>
    </row>
    <row r="63" spans="1:8" ht="12.75" hidden="1">
      <c r="A63" s="12">
        <v>200</v>
      </c>
      <c r="B63" s="4" t="s">
        <v>60</v>
      </c>
      <c r="C63" s="4" t="s">
        <v>10</v>
      </c>
      <c r="D63" s="19"/>
      <c r="E63" s="14"/>
      <c r="F63" s="14"/>
      <c r="G63" s="14"/>
      <c r="H63" s="22">
        <f t="shared" si="0"/>
        <v>0</v>
      </c>
    </row>
    <row r="64" spans="1:8" ht="12.75">
      <c r="A64" s="12">
        <v>200</v>
      </c>
      <c r="B64" s="4" t="s">
        <v>148</v>
      </c>
      <c r="C64" s="4" t="s">
        <v>35</v>
      </c>
      <c r="D64" s="19">
        <f>D65+D66+D67+D68+D69+D70+D71+D72+D73</f>
        <v>0</v>
      </c>
      <c r="E64" s="14">
        <f>E65+E66+E67+E68+E69+E70+E71+E72+E73</f>
        <v>1330000</v>
      </c>
      <c r="F64" s="14">
        <f>F65+F66+F67+F68+F69+F70+F71+F72+F73</f>
        <v>0</v>
      </c>
      <c r="G64" s="14">
        <f>G65+G66+G67+G68+G69+G70+G71+G72+G73</f>
        <v>608538.27</v>
      </c>
      <c r="H64" s="22">
        <f t="shared" si="0"/>
        <v>721461.73</v>
      </c>
    </row>
    <row r="65" spans="1:8" ht="12.75">
      <c r="A65" s="12">
        <v>200</v>
      </c>
      <c r="B65" s="4" t="s">
        <v>49</v>
      </c>
      <c r="C65" s="4" t="s">
        <v>98</v>
      </c>
      <c r="D65" s="19"/>
      <c r="E65" s="14">
        <v>163000</v>
      </c>
      <c r="F65" s="14"/>
      <c r="G65" s="14">
        <f>14289.72+13471.52+11888.49+13661.61</f>
        <v>53311.34</v>
      </c>
      <c r="H65" s="22">
        <f t="shared" si="0"/>
        <v>109688.66</v>
      </c>
    </row>
    <row r="66" spans="1:8" ht="12.75">
      <c r="A66" s="12">
        <v>200</v>
      </c>
      <c r="B66" s="4" t="s">
        <v>167</v>
      </c>
      <c r="C66" s="4" t="s">
        <v>72</v>
      </c>
      <c r="D66" s="19"/>
      <c r="E66" s="14"/>
      <c r="F66" s="14"/>
      <c r="G66" s="14"/>
      <c r="H66" s="22">
        <f t="shared" si="0"/>
        <v>0</v>
      </c>
    </row>
    <row r="67" spans="1:8" ht="12.75">
      <c r="A67" s="12">
        <v>200</v>
      </c>
      <c r="B67" s="4" t="s">
        <v>63</v>
      </c>
      <c r="C67" s="4" t="s">
        <v>144</v>
      </c>
      <c r="D67" s="19"/>
      <c r="E67" s="14">
        <f>770000-150000</f>
        <v>620000</v>
      </c>
      <c r="F67" s="14"/>
      <c r="G67" s="14">
        <f>10000+53.83+28266.39+1676.41+23031.87+261.66+1676.41+17002.49+20.22+98.28+4867.33+10000+21287.04+1345.68+27161.33+1676.41+53.83+505.44+15606.62+20.22+3997.94+10000+20.22+27161.33+98.28+53.83+21287.04+261.66+1084.02+15606.62+10000+20.22+53.83+70.2+27161.33+186.9+15606.62+21287.04+10000</f>
        <v>328568.54</v>
      </c>
      <c r="H67" s="22">
        <f t="shared" si="0"/>
        <v>291431.46</v>
      </c>
    </row>
    <row r="68" spans="1:8" ht="23.25">
      <c r="A68" s="12">
        <v>200</v>
      </c>
      <c r="B68" s="4" t="s">
        <v>128</v>
      </c>
      <c r="C68" s="4" t="s">
        <v>88</v>
      </c>
      <c r="D68" s="19"/>
      <c r="E68" s="14"/>
      <c r="F68" s="14"/>
      <c r="G68" s="14"/>
      <c r="H68" s="22">
        <f t="shared" si="0"/>
        <v>0</v>
      </c>
    </row>
    <row r="69" spans="1:8" ht="12.75">
      <c r="A69" s="12">
        <v>200</v>
      </c>
      <c r="B69" s="4" t="s">
        <v>55</v>
      </c>
      <c r="C69" s="4" t="s">
        <v>107</v>
      </c>
      <c r="D69" s="19"/>
      <c r="E69" s="14">
        <f>396000-93000</f>
        <v>303000</v>
      </c>
      <c r="F69" s="14"/>
      <c r="G69" s="14">
        <f>197.33+1218.84+2877.32+2607.71+2235+400+6000+2999.89+4603+7400+25013+7946.89+2979.89+6000+6075+896+6001</f>
        <v>85450.87</v>
      </c>
      <c r="H69" s="22">
        <f t="shared" si="0"/>
        <v>217549.13</v>
      </c>
    </row>
    <row r="70" spans="1:8" ht="12.75">
      <c r="A70" s="12">
        <v>200</v>
      </c>
      <c r="B70" s="4" t="s">
        <v>160</v>
      </c>
      <c r="C70" s="4" t="s">
        <v>114</v>
      </c>
      <c r="D70" s="19"/>
      <c r="E70" s="14">
        <v>236000</v>
      </c>
      <c r="F70" s="14"/>
      <c r="G70" s="14">
        <f>1500+23707+11772.5+2599.2+3705+7251.91+300+800+800+16006+12419.5+7251.91+7452.5+15007+1885+3737+25013</f>
        <v>141207.52000000002</v>
      </c>
      <c r="H70" s="22">
        <f t="shared" si="0"/>
        <v>94792.47999999998</v>
      </c>
    </row>
    <row r="71" spans="1:8" ht="12.75">
      <c r="A71" s="12">
        <v>200</v>
      </c>
      <c r="B71" s="4" t="s">
        <v>242</v>
      </c>
      <c r="C71" s="4" t="s">
        <v>237</v>
      </c>
      <c r="D71" s="19"/>
      <c r="E71" s="14">
        <f>10000-2000</f>
        <v>8000</v>
      </c>
      <c r="F71" s="14"/>
      <c r="G71" s="14"/>
      <c r="H71" s="22">
        <f aca="true" t="shared" si="1" ref="H71:H134">E71-G71</f>
        <v>8000</v>
      </c>
    </row>
    <row r="72" spans="1:8" ht="23.25">
      <c r="A72" s="12">
        <v>200</v>
      </c>
      <c r="B72" s="4" t="s">
        <v>243</v>
      </c>
      <c r="C72" s="4" t="s">
        <v>239</v>
      </c>
      <c r="D72" s="19"/>
      <c r="E72" s="14"/>
      <c r="F72" s="14"/>
      <c r="G72" s="14"/>
      <c r="H72" s="22">
        <f t="shared" si="1"/>
        <v>0</v>
      </c>
    </row>
    <row r="73" spans="1:8" ht="34.5">
      <c r="A73" s="12">
        <v>200</v>
      </c>
      <c r="B73" s="4" t="s">
        <v>244</v>
      </c>
      <c r="C73" s="4" t="s">
        <v>241</v>
      </c>
      <c r="D73" s="19"/>
      <c r="E73" s="14"/>
      <c r="F73" s="14"/>
      <c r="G73" s="14"/>
      <c r="H73" s="22">
        <f t="shared" si="1"/>
        <v>0</v>
      </c>
    </row>
    <row r="74" spans="1:8" ht="12.75">
      <c r="A74" s="12">
        <v>200</v>
      </c>
      <c r="B74" s="4" t="s">
        <v>297</v>
      </c>
      <c r="C74" s="4" t="s">
        <v>159</v>
      </c>
      <c r="D74" s="19"/>
      <c r="E74" s="23">
        <f>2000</f>
        <v>2000</v>
      </c>
      <c r="F74" s="14"/>
      <c r="G74" s="14">
        <f>1250</f>
        <v>1250</v>
      </c>
      <c r="H74" s="22">
        <f t="shared" si="1"/>
        <v>750</v>
      </c>
    </row>
    <row r="75" spans="1:8" ht="12.75">
      <c r="A75" s="12">
        <v>200</v>
      </c>
      <c r="B75" s="4" t="s">
        <v>71</v>
      </c>
      <c r="C75" s="4" t="s">
        <v>132</v>
      </c>
      <c r="D75" s="19">
        <f>D76+D77</f>
        <v>0</v>
      </c>
      <c r="E75" s="14">
        <f>E76+E77</f>
        <v>436000</v>
      </c>
      <c r="F75" s="14">
        <f>F76+F77</f>
        <v>0</v>
      </c>
      <c r="G75" s="14">
        <f>G76+G77</f>
        <v>87565.95999999999</v>
      </c>
      <c r="H75" s="22">
        <f t="shared" si="1"/>
        <v>348434.04000000004</v>
      </c>
    </row>
    <row r="76" spans="1:8" ht="12.75">
      <c r="A76" s="12">
        <v>200</v>
      </c>
      <c r="B76" s="4" t="s">
        <v>22</v>
      </c>
      <c r="C76" s="4" t="s">
        <v>157</v>
      </c>
      <c r="D76" s="19"/>
      <c r="E76" s="14">
        <v>100000</v>
      </c>
      <c r="F76" s="14"/>
      <c r="G76" s="14">
        <f>5300+15416.34</f>
        <v>20716.34</v>
      </c>
      <c r="H76" s="22">
        <f t="shared" si="1"/>
        <v>79283.66</v>
      </c>
    </row>
    <row r="77" spans="1:8" ht="23.25">
      <c r="A77" s="12">
        <v>200</v>
      </c>
      <c r="B77" s="4" t="s">
        <v>67</v>
      </c>
      <c r="C77" s="4" t="s">
        <v>115</v>
      </c>
      <c r="D77" s="19">
        <f>D78+D79+D80+D81+D82+D83+D84</f>
        <v>0</v>
      </c>
      <c r="E77" s="14">
        <f>E78+E79+E80+E81+E82+E83+E84</f>
        <v>336000</v>
      </c>
      <c r="F77" s="14">
        <f>F78+F79+F80+F81+F82+F83+F84</f>
        <v>0</v>
      </c>
      <c r="G77" s="14">
        <f>G78+G79+G80+G81+G82+G83+G84</f>
        <v>66849.62</v>
      </c>
      <c r="H77" s="22">
        <f t="shared" si="1"/>
        <v>269150.38</v>
      </c>
    </row>
    <row r="78" spans="1:8" ht="12.75">
      <c r="A78" s="12">
        <v>200</v>
      </c>
      <c r="B78" s="4" t="s">
        <v>260</v>
      </c>
      <c r="C78" s="4" t="s">
        <v>254</v>
      </c>
      <c r="D78" s="19"/>
      <c r="E78" s="14"/>
      <c r="F78" s="14"/>
      <c r="G78" s="14"/>
      <c r="H78" s="22">
        <f t="shared" si="1"/>
        <v>0</v>
      </c>
    </row>
    <row r="79" spans="1:8" ht="23.25">
      <c r="A79" s="12">
        <v>200</v>
      </c>
      <c r="B79" s="4" t="s">
        <v>261</v>
      </c>
      <c r="C79" s="4" t="s">
        <v>255</v>
      </c>
      <c r="D79" s="19"/>
      <c r="E79" s="14">
        <f>334000-228000</f>
        <v>106000</v>
      </c>
      <c r="F79" s="14"/>
      <c r="G79" s="14">
        <f>320+2767.75+400+170+2565.3+1158.56+262+1281+6208.23+306</f>
        <v>15438.84</v>
      </c>
      <c r="H79" s="22">
        <f t="shared" si="1"/>
        <v>90561.16</v>
      </c>
    </row>
    <row r="80" spans="1:8" ht="23.25">
      <c r="A80" s="12">
        <v>200</v>
      </c>
      <c r="B80" s="4" t="s">
        <v>262</v>
      </c>
      <c r="C80" s="4" t="s">
        <v>256</v>
      </c>
      <c r="D80" s="19"/>
      <c r="E80" s="14"/>
      <c r="F80" s="14"/>
      <c r="G80" s="14"/>
      <c r="H80" s="22">
        <f t="shared" si="1"/>
        <v>0</v>
      </c>
    </row>
    <row r="81" spans="1:8" ht="15.75" customHeight="1">
      <c r="A81" s="12">
        <v>200</v>
      </c>
      <c r="B81" s="4" t="s">
        <v>263</v>
      </c>
      <c r="C81" s="4" t="s">
        <v>257</v>
      </c>
      <c r="D81" s="19"/>
      <c r="E81" s="14"/>
      <c r="F81" s="14"/>
      <c r="G81" s="14"/>
      <c r="H81" s="22">
        <f t="shared" si="1"/>
        <v>0</v>
      </c>
    </row>
    <row r="82" spans="1:8" ht="23.25">
      <c r="A82" s="12">
        <v>200</v>
      </c>
      <c r="B82" s="4" t="s">
        <v>264</v>
      </c>
      <c r="C82" s="4" t="s">
        <v>258</v>
      </c>
      <c r="D82" s="19"/>
      <c r="E82" s="14">
        <v>100000</v>
      </c>
      <c r="F82" s="14"/>
      <c r="G82" s="14">
        <f>1216+7610.96+2000+3016.08+3973+2000+1664+420+1090+2441+640+6430+560+795.43+1305+575</f>
        <v>35736.47</v>
      </c>
      <c r="H82" s="22">
        <f t="shared" si="1"/>
        <v>64263.53</v>
      </c>
    </row>
    <row r="83" spans="1:8" ht="23.25">
      <c r="A83" s="12">
        <v>200</v>
      </c>
      <c r="B83" s="4" t="s">
        <v>265</v>
      </c>
      <c r="C83" s="4" t="s">
        <v>259</v>
      </c>
      <c r="D83" s="19"/>
      <c r="E83" s="14"/>
      <c r="F83" s="14"/>
      <c r="G83" s="14"/>
      <c r="H83" s="22">
        <f t="shared" si="1"/>
        <v>0</v>
      </c>
    </row>
    <row r="84" spans="1:8" ht="34.5">
      <c r="A84" s="12">
        <v>200</v>
      </c>
      <c r="B84" s="4" t="s">
        <v>291</v>
      </c>
      <c r="C84" s="4" t="s">
        <v>292</v>
      </c>
      <c r="D84" s="19"/>
      <c r="E84" s="14">
        <v>130000</v>
      </c>
      <c r="F84" s="14"/>
      <c r="G84" s="14">
        <f>14377.31+1297</f>
        <v>15674.31</v>
      </c>
      <c r="H84" s="22">
        <f t="shared" si="1"/>
        <v>114325.69</v>
      </c>
    </row>
    <row r="85" spans="1:8" s="7" customFormat="1" ht="25.5" customHeight="1">
      <c r="A85" s="5">
        <v>200</v>
      </c>
      <c r="B85" s="6" t="s">
        <v>173</v>
      </c>
      <c r="C85" s="6" t="s">
        <v>87</v>
      </c>
      <c r="D85" s="16"/>
      <c r="E85" s="17"/>
      <c r="F85" s="17"/>
      <c r="G85" s="17"/>
      <c r="H85" s="22">
        <f t="shared" si="1"/>
        <v>0</v>
      </c>
    </row>
    <row r="86" spans="1:8" ht="12.75">
      <c r="A86" s="12">
        <v>200</v>
      </c>
      <c r="B86" s="4" t="s">
        <v>94</v>
      </c>
      <c r="C86" s="4" t="s">
        <v>10</v>
      </c>
      <c r="D86" s="19"/>
      <c r="E86" s="14"/>
      <c r="F86" s="14"/>
      <c r="G86" s="14"/>
      <c r="H86" s="22">
        <f t="shared" si="1"/>
        <v>0</v>
      </c>
    </row>
    <row r="87" spans="1:8" ht="12.75">
      <c r="A87" s="12">
        <v>200</v>
      </c>
      <c r="B87" s="4" t="s">
        <v>147</v>
      </c>
      <c r="C87" s="4" t="s">
        <v>159</v>
      </c>
      <c r="D87" s="19"/>
      <c r="E87" s="14"/>
      <c r="F87" s="14"/>
      <c r="G87" s="14"/>
      <c r="H87" s="22">
        <f t="shared" si="1"/>
        <v>0</v>
      </c>
    </row>
    <row r="88" spans="1:8" s="7" customFormat="1" ht="25.5" customHeight="1">
      <c r="A88" s="5">
        <v>200</v>
      </c>
      <c r="B88" s="6" t="s">
        <v>31</v>
      </c>
      <c r="C88" s="6" t="s">
        <v>129</v>
      </c>
      <c r="D88" s="16">
        <f>D90+D97+D98</f>
        <v>0</v>
      </c>
      <c r="E88" s="17">
        <f>E90+E97+E98</f>
        <v>323000</v>
      </c>
      <c r="F88" s="17">
        <f>F90+F97+F98</f>
        <v>0</v>
      </c>
      <c r="G88" s="17">
        <f>G90+G97+G98</f>
        <v>322074.56</v>
      </c>
      <c r="H88" s="22">
        <f t="shared" si="1"/>
        <v>925.4400000000023</v>
      </c>
    </row>
    <row r="89" spans="1:8" ht="15" customHeight="1" hidden="1">
      <c r="A89" s="12">
        <v>200</v>
      </c>
      <c r="B89" s="4" t="s">
        <v>54</v>
      </c>
      <c r="C89" s="4" t="s">
        <v>10</v>
      </c>
      <c r="D89" s="19"/>
      <c r="E89" s="14"/>
      <c r="F89" s="14"/>
      <c r="G89" s="14"/>
      <c r="H89" s="22">
        <f t="shared" si="1"/>
        <v>0</v>
      </c>
    </row>
    <row r="90" spans="1:8" ht="15" customHeight="1">
      <c r="A90" s="12">
        <v>200</v>
      </c>
      <c r="B90" s="4" t="s">
        <v>204</v>
      </c>
      <c r="C90" s="4" t="s">
        <v>35</v>
      </c>
      <c r="D90" s="19">
        <f>D91+D92+D93+D94+D95+D96</f>
        <v>0</v>
      </c>
      <c r="E90" s="14">
        <f>E91+E92+E93+E94+E95+E96</f>
        <v>323000</v>
      </c>
      <c r="F90" s="14">
        <f>F91+F92+F93+F94+F95+F96</f>
        <v>0</v>
      </c>
      <c r="G90" s="14">
        <f>G91+G92+G93+G94+G95+G96</f>
        <v>322074.56</v>
      </c>
      <c r="H90" s="22">
        <f t="shared" si="1"/>
        <v>925.4400000000023</v>
      </c>
    </row>
    <row r="91" spans="1:8" ht="13.5" customHeight="1">
      <c r="A91" s="12">
        <v>200</v>
      </c>
      <c r="B91" s="4" t="s">
        <v>205</v>
      </c>
      <c r="C91" s="4" t="s">
        <v>98</v>
      </c>
      <c r="D91" s="19"/>
      <c r="E91" s="14"/>
      <c r="F91" s="14"/>
      <c r="G91" s="14"/>
      <c r="H91" s="22">
        <f t="shared" si="1"/>
        <v>0</v>
      </c>
    </row>
    <row r="92" spans="1:8" ht="16.5" customHeight="1">
      <c r="A92" s="12">
        <v>200</v>
      </c>
      <c r="B92" s="4" t="s">
        <v>206</v>
      </c>
      <c r="C92" s="4" t="s">
        <v>72</v>
      </c>
      <c r="D92" s="19"/>
      <c r="E92" s="14"/>
      <c r="F92" s="14"/>
      <c r="G92" s="14"/>
      <c r="H92" s="22">
        <f t="shared" si="1"/>
        <v>0</v>
      </c>
    </row>
    <row r="93" spans="1:8" ht="15" customHeight="1">
      <c r="A93" s="12">
        <v>200</v>
      </c>
      <c r="B93" s="4" t="s">
        <v>207</v>
      </c>
      <c r="C93" s="4" t="s">
        <v>144</v>
      </c>
      <c r="D93" s="19"/>
      <c r="E93" s="14"/>
      <c r="F93" s="14"/>
      <c r="G93" s="14"/>
      <c r="H93" s="22">
        <f t="shared" si="1"/>
        <v>0</v>
      </c>
    </row>
    <row r="94" spans="1:8" ht="15" customHeight="1">
      <c r="A94" s="12">
        <v>200</v>
      </c>
      <c r="B94" s="4" t="s">
        <v>208</v>
      </c>
      <c r="C94" s="4" t="s">
        <v>88</v>
      </c>
      <c r="D94" s="19"/>
      <c r="E94" s="14"/>
      <c r="F94" s="14"/>
      <c r="G94" s="14"/>
      <c r="H94" s="22">
        <f t="shared" si="1"/>
        <v>0</v>
      </c>
    </row>
    <row r="95" spans="1:8" ht="15.75" customHeight="1">
      <c r="A95" s="12">
        <v>200</v>
      </c>
      <c r="B95" s="4" t="s">
        <v>209</v>
      </c>
      <c r="C95" s="4" t="s">
        <v>107</v>
      </c>
      <c r="D95" s="19"/>
      <c r="E95" s="23">
        <f>80000+150000+68000</f>
        <v>298000</v>
      </c>
      <c r="F95" s="14"/>
      <c r="G95" s="14">
        <f>229313.2+68527.56</f>
        <v>297840.76</v>
      </c>
      <c r="H95" s="22">
        <f t="shared" si="1"/>
        <v>159.2399999999907</v>
      </c>
    </row>
    <row r="96" spans="1:8" ht="14.25" customHeight="1">
      <c r="A96" s="12">
        <v>200</v>
      </c>
      <c r="B96" s="4" t="s">
        <v>210</v>
      </c>
      <c r="C96" s="4" t="s">
        <v>114</v>
      </c>
      <c r="D96" s="19"/>
      <c r="E96" s="23">
        <f>25000</f>
        <v>25000</v>
      </c>
      <c r="F96" s="14"/>
      <c r="G96" s="14">
        <f>1049.65+18799.03+4385.12</f>
        <v>24233.8</v>
      </c>
      <c r="H96" s="22">
        <f t="shared" si="1"/>
        <v>766.2000000000007</v>
      </c>
    </row>
    <row r="97" spans="1:8" ht="15" customHeight="1">
      <c r="A97" s="12">
        <v>200</v>
      </c>
      <c r="B97" s="4" t="s">
        <v>15</v>
      </c>
      <c r="C97" s="4" t="s">
        <v>159</v>
      </c>
      <c r="D97" s="19"/>
      <c r="E97" s="14"/>
      <c r="F97" s="14"/>
      <c r="G97" s="14"/>
      <c r="H97" s="22">
        <f t="shared" si="1"/>
        <v>0</v>
      </c>
    </row>
    <row r="98" spans="1:8" ht="15" customHeight="1">
      <c r="A98" s="12">
        <v>200</v>
      </c>
      <c r="B98" s="4" t="s">
        <v>211</v>
      </c>
      <c r="C98" s="4" t="s">
        <v>132</v>
      </c>
      <c r="D98" s="19">
        <f>D99+D100</f>
        <v>0</v>
      </c>
      <c r="E98" s="14">
        <f>E99+E100</f>
        <v>0</v>
      </c>
      <c r="F98" s="14">
        <f>F99+F100</f>
        <v>0</v>
      </c>
      <c r="G98" s="14">
        <f>G99+G100</f>
        <v>0</v>
      </c>
      <c r="H98" s="22">
        <f t="shared" si="1"/>
        <v>0</v>
      </c>
    </row>
    <row r="99" spans="1:8" ht="15" customHeight="1">
      <c r="A99" s="12">
        <v>200</v>
      </c>
      <c r="B99" s="4" t="s">
        <v>212</v>
      </c>
      <c r="C99" s="4" t="s">
        <v>157</v>
      </c>
      <c r="D99" s="19"/>
      <c r="E99" s="14"/>
      <c r="F99" s="14"/>
      <c r="G99" s="14"/>
      <c r="H99" s="22">
        <f t="shared" si="1"/>
        <v>0</v>
      </c>
    </row>
    <row r="100" spans="1:8" ht="26.25" customHeight="1">
      <c r="A100" s="12">
        <v>200</v>
      </c>
      <c r="B100" s="4" t="s">
        <v>213</v>
      </c>
      <c r="C100" s="4" t="s">
        <v>115</v>
      </c>
      <c r="D100" s="19">
        <f>D101+D102+D103+D104+D105+D106+D107</f>
        <v>0</v>
      </c>
      <c r="E100" s="14">
        <f>E101+E102+E103+E104+E105+E106+E107</f>
        <v>0</v>
      </c>
      <c r="F100" s="14">
        <f>F101+F102+F103+F104+F105+F106+F107</f>
        <v>0</v>
      </c>
      <c r="G100" s="14">
        <f>G101+G102+G103+G104+G105+G106+G107</f>
        <v>0</v>
      </c>
      <c r="H100" s="22">
        <f t="shared" si="1"/>
        <v>0</v>
      </c>
    </row>
    <row r="101" spans="1:8" ht="15" customHeight="1">
      <c r="A101" s="12">
        <v>200</v>
      </c>
      <c r="B101" s="4" t="s">
        <v>266</v>
      </c>
      <c r="C101" s="4" t="s">
        <v>254</v>
      </c>
      <c r="D101" s="19"/>
      <c r="E101" s="14"/>
      <c r="F101" s="14"/>
      <c r="G101" s="14"/>
      <c r="H101" s="22">
        <f t="shared" si="1"/>
        <v>0</v>
      </c>
    </row>
    <row r="102" spans="1:8" ht="23.25" customHeight="1">
      <c r="A102" s="12">
        <v>200</v>
      </c>
      <c r="B102" s="4" t="s">
        <v>267</v>
      </c>
      <c r="C102" s="4" t="s">
        <v>255</v>
      </c>
      <c r="D102" s="19"/>
      <c r="E102" s="14"/>
      <c r="F102" s="14"/>
      <c r="G102" s="14"/>
      <c r="H102" s="22">
        <f t="shared" si="1"/>
        <v>0</v>
      </c>
    </row>
    <row r="103" spans="1:8" ht="23.25" customHeight="1">
      <c r="A103" s="12">
        <v>200</v>
      </c>
      <c r="B103" s="4" t="s">
        <v>268</v>
      </c>
      <c r="C103" s="4" t="s">
        <v>256</v>
      </c>
      <c r="D103" s="19"/>
      <c r="E103" s="14"/>
      <c r="F103" s="14"/>
      <c r="G103" s="14"/>
      <c r="H103" s="22">
        <f t="shared" si="1"/>
        <v>0</v>
      </c>
    </row>
    <row r="104" spans="1:8" ht="15" customHeight="1">
      <c r="A104" s="12">
        <v>200</v>
      </c>
      <c r="B104" s="4" t="s">
        <v>269</v>
      </c>
      <c r="C104" s="4" t="s">
        <v>257</v>
      </c>
      <c r="D104" s="19"/>
      <c r="E104" s="14"/>
      <c r="F104" s="14"/>
      <c r="G104" s="14"/>
      <c r="H104" s="22">
        <f t="shared" si="1"/>
        <v>0</v>
      </c>
    </row>
    <row r="105" spans="1:8" ht="23.25" customHeight="1">
      <c r="A105" s="12">
        <v>200</v>
      </c>
      <c r="B105" s="4" t="s">
        <v>270</v>
      </c>
      <c r="C105" s="4" t="s">
        <v>258</v>
      </c>
      <c r="D105" s="19"/>
      <c r="E105" s="14"/>
      <c r="F105" s="14"/>
      <c r="G105" s="14"/>
      <c r="H105" s="22">
        <f t="shared" si="1"/>
        <v>0</v>
      </c>
    </row>
    <row r="106" spans="1:8" ht="26.25" customHeight="1">
      <c r="A106" s="12">
        <v>200</v>
      </c>
      <c r="B106" s="4" t="s">
        <v>271</v>
      </c>
      <c r="C106" s="4" t="s">
        <v>259</v>
      </c>
      <c r="D106" s="19"/>
      <c r="E106" s="14"/>
      <c r="F106" s="14"/>
      <c r="G106" s="14"/>
      <c r="H106" s="22">
        <f t="shared" si="1"/>
        <v>0</v>
      </c>
    </row>
    <row r="107" spans="1:8" ht="39.75" customHeight="1">
      <c r="A107" s="12">
        <v>200</v>
      </c>
      <c r="B107" s="4" t="s">
        <v>317</v>
      </c>
      <c r="C107" s="4" t="s">
        <v>292</v>
      </c>
      <c r="D107" s="19"/>
      <c r="E107" s="14"/>
      <c r="F107" s="14"/>
      <c r="G107" s="14"/>
      <c r="H107" s="22">
        <f t="shared" si="1"/>
        <v>0</v>
      </c>
    </row>
    <row r="108" spans="1:8" s="7" customFormat="1" ht="26.25" customHeight="1">
      <c r="A108" s="5">
        <v>200</v>
      </c>
      <c r="B108" s="6" t="s">
        <v>155</v>
      </c>
      <c r="C108" s="6" t="s">
        <v>68</v>
      </c>
      <c r="D108" s="16">
        <f>D110+D117</f>
        <v>0</v>
      </c>
      <c r="E108" s="17">
        <f>E110+E117</f>
        <v>20600</v>
      </c>
      <c r="F108" s="17">
        <f>F110+F117</f>
        <v>0</v>
      </c>
      <c r="G108" s="17">
        <f>G110+G117</f>
        <v>1586.69</v>
      </c>
      <c r="H108" s="22">
        <f t="shared" si="1"/>
        <v>19013.31</v>
      </c>
    </row>
    <row r="109" spans="1:8" ht="16.5" customHeight="1" hidden="1">
      <c r="A109" s="12">
        <v>200</v>
      </c>
      <c r="B109" s="4" t="s">
        <v>89</v>
      </c>
      <c r="C109" s="4" t="s">
        <v>10</v>
      </c>
      <c r="D109" s="19"/>
      <c r="E109" s="14"/>
      <c r="F109" s="14"/>
      <c r="G109" s="14"/>
      <c r="H109" s="22">
        <f t="shared" si="1"/>
        <v>0</v>
      </c>
    </row>
    <row r="110" spans="1:8" ht="16.5" customHeight="1">
      <c r="A110" s="12">
        <v>200</v>
      </c>
      <c r="B110" s="4" t="s">
        <v>3</v>
      </c>
      <c r="C110" s="4" t="s">
        <v>35</v>
      </c>
      <c r="D110" s="19">
        <f>D111+D112+D113+D114+D115+D116</f>
        <v>0</v>
      </c>
      <c r="E110" s="14">
        <f>E111+E112+E113+E114+E115+E116</f>
        <v>5000</v>
      </c>
      <c r="F110" s="14">
        <f>F111+F112+F113+F114+F115+F116</f>
        <v>0</v>
      </c>
      <c r="G110" s="14">
        <f>G111+G112+G113+G114+G115+G116</f>
        <v>1586.69</v>
      </c>
      <c r="H110" s="22">
        <f t="shared" si="1"/>
        <v>3413.31</v>
      </c>
    </row>
    <row r="111" spans="1:8" ht="12.75">
      <c r="A111" s="12">
        <v>200</v>
      </c>
      <c r="B111" s="4" t="s">
        <v>99</v>
      </c>
      <c r="C111" s="4" t="s">
        <v>98</v>
      </c>
      <c r="D111" s="19"/>
      <c r="E111" s="14">
        <v>5000</v>
      </c>
      <c r="F111" s="14"/>
      <c r="G111" s="14">
        <f>1586.69</f>
        <v>1586.69</v>
      </c>
      <c r="H111" s="22">
        <f t="shared" si="1"/>
        <v>3413.31</v>
      </c>
    </row>
    <row r="112" spans="1:8" ht="12.75">
      <c r="A112" s="12">
        <v>200</v>
      </c>
      <c r="B112" s="4" t="s">
        <v>18</v>
      </c>
      <c r="C112" s="4" t="s">
        <v>72</v>
      </c>
      <c r="D112" s="19"/>
      <c r="E112" s="14"/>
      <c r="F112" s="14"/>
      <c r="G112" s="14"/>
      <c r="H112" s="22">
        <f t="shared" si="1"/>
        <v>0</v>
      </c>
    </row>
    <row r="113" spans="1:8" ht="12.75">
      <c r="A113" s="12">
        <v>200</v>
      </c>
      <c r="B113" s="4" t="s">
        <v>109</v>
      </c>
      <c r="C113" s="4" t="s">
        <v>144</v>
      </c>
      <c r="D113" s="19"/>
      <c r="E113" s="14"/>
      <c r="F113" s="14"/>
      <c r="G113" s="14"/>
      <c r="H113" s="22">
        <f t="shared" si="1"/>
        <v>0</v>
      </c>
    </row>
    <row r="114" spans="1:8" ht="23.25">
      <c r="A114" s="12">
        <v>200</v>
      </c>
      <c r="B114" s="4" t="s">
        <v>9</v>
      </c>
      <c r="C114" s="4" t="s">
        <v>88</v>
      </c>
      <c r="D114" s="19"/>
      <c r="E114" s="14"/>
      <c r="F114" s="14"/>
      <c r="G114" s="14"/>
      <c r="H114" s="22">
        <f t="shared" si="1"/>
        <v>0</v>
      </c>
    </row>
    <row r="115" spans="1:8" ht="12.75">
      <c r="A115" s="12">
        <v>200</v>
      </c>
      <c r="B115" s="4" t="s">
        <v>86</v>
      </c>
      <c r="C115" s="4" t="s">
        <v>107</v>
      </c>
      <c r="D115" s="19"/>
      <c r="E115" s="14"/>
      <c r="F115" s="14"/>
      <c r="G115" s="14"/>
      <c r="H115" s="22">
        <f t="shared" si="1"/>
        <v>0</v>
      </c>
    </row>
    <row r="116" spans="1:8" ht="12.75">
      <c r="A116" s="12">
        <v>200</v>
      </c>
      <c r="B116" s="4" t="s">
        <v>38</v>
      </c>
      <c r="C116" s="4" t="s">
        <v>114</v>
      </c>
      <c r="D116" s="19"/>
      <c r="E116" s="14"/>
      <c r="F116" s="14"/>
      <c r="G116" s="14"/>
      <c r="H116" s="22">
        <f t="shared" si="1"/>
        <v>0</v>
      </c>
    </row>
    <row r="117" spans="1:8" ht="12.75">
      <c r="A117" s="12">
        <v>200</v>
      </c>
      <c r="B117" s="4" t="s">
        <v>127</v>
      </c>
      <c r="C117" s="4" t="s">
        <v>132</v>
      </c>
      <c r="D117" s="19">
        <f>D118+D119</f>
        <v>0</v>
      </c>
      <c r="E117" s="14">
        <f>E118+E119</f>
        <v>15600</v>
      </c>
      <c r="F117" s="14">
        <f>F118+F119</f>
        <v>0</v>
      </c>
      <c r="G117" s="14">
        <f>G118+G119</f>
        <v>0</v>
      </c>
      <c r="H117" s="22">
        <f t="shared" si="1"/>
        <v>15600</v>
      </c>
    </row>
    <row r="118" spans="1:8" ht="12.75">
      <c r="A118" s="12">
        <v>200</v>
      </c>
      <c r="B118" s="4" t="s">
        <v>171</v>
      </c>
      <c r="C118" s="4" t="s">
        <v>157</v>
      </c>
      <c r="D118" s="19"/>
      <c r="E118" s="14"/>
      <c r="F118" s="14"/>
      <c r="G118" s="14"/>
      <c r="H118" s="22">
        <f t="shared" si="1"/>
        <v>0</v>
      </c>
    </row>
    <row r="119" spans="1:8" ht="23.25">
      <c r="A119" s="12">
        <v>200</v>
      </c>
      <c r="B119" s="4" t="s">
        <v>121</v>
      </c>
      <c r="C119" s="4" t="s">
        <v>115</v>
      </c>
      <c r="D119" s="19">
        <f>D120+D121+D122+D123+D124+D125+D126</f>
        <v>0</v>
      </c>
      <c r="E119" s="14">
        <f>E120+E121+E122+E123+E124+E125+E126</f>
        <v>15600</v>
      </c>
      <c r="F119" s="14">
        <f>F120+F121+F122+F123+F124+F125+F126</f>
        <v>0</v>
      </c>
      <c r="G119" s="14">
        <f>G120+G121+G122+G123+G124+G125+G126</f>
        <v>0</v>
      </c>
      <c r="H119" s="22">
        <f t="shared" si="1"/>
        <v>15600</v>
      </c>
    </row>
    <row r="120" spans="1:8" ht="12.75">
      <c r="A120" s="12">
        <v>200</v>
      </c>
      <c r="B120" s="4" t="s">
        <v>272</v>
      </c>
      <c r="C120" s="4" t="s">
        <v>254</v>
      </c>
      <c r="D120" s="19"/>
      <c r="E120" s="14"/>
      <c r="F120" s="14"/>
      <c r="G120" s="14"/>
      <c r="H120" s="22">
        <f t="shared" si="1"/>
        <v>0</v>
      </c>
    </row>
    <row r="121" spans="1:8" ht="23.25">
      <c r="A121" s="12">
        <v>200</v>
      </c>
      <c r="B121" s="4" t="s">
        <v>273</v>
      </c>
      <c r="C121" s="4" t="s">
        <v>255</v>
      </c>
      <c r="D121" s="19"/>
      <c r="E121" s="14"/>
      <c r="F121" s="14"/>
      <c r="G121" s="14"/>
      <c r="H121" s="22">
        <f t="shared" si="1"/>
        <v>0</v>
      </c>
    </row>
    <row r="122" spans="1:8" ht="23.25">
      <c r="A122" s="12">
        <v>200</v>
      </c>
      <c r="B122" s="4" t="s">
        <v>274</v>
      </c>
      <c r="C122" s="4" t="s">
        <v>256</v>
      </c>
      <c r="D122" s="19"/>
      <c r="E122" s="14"/>
      <c r="F122" s="14"/>
      <c r="G122" s="14"/>
      <c r="H122" s="22">
        <f t="shared" si="1"/>
        <v>0</v>
      </c>
    </row>
    <row r="123" spans="1:8" ht="15.75" customHeight="1">
      <c r="A123" s="12">
        <v>200</v>
      </c>
      <c r="B123" s="4" t="s">
        <v>275</v>
      </c>
      <c r="C123" s="4" t="s">
        <v>257</v>
      </c>
      <c r="D123" s="19"/>
      <c r="E123" s="14"/>
      <c r="F123" s="14"/>
      <c r="G123" s="14"/>
      <c r="H123" s="22">
        <f t="shared" si="1"/>
        <v>0</v>
      </c>
    </row>
    <row r="124" spans="1:8" ht="23.25">
      <c r="A124" s="12">
        <v>200</v>
      </c>
      <c r="B124" s="4" t="s">
        <v>276</v>
      </c>
      <c r="C124" s="4" t="s">
        <v>258</v>
      </c>
      <c r="D124" s="19"/>
      <c r="E124" s="14">
        <v>15600</v>
      </c>
      <c r="F124" s="14"/>
      <c r="G124" s="14"/>
      <c r="H124" s="22">
        <f t="shared" si="1"/>
        <v>15600</v>
      </c>
    </row>
    <row r="125" spans="1:8" ht="23.25">
      <c r="A125" s="12">
        <v>200</v>
      </c>
      <c r="B125" s="4" t="s">
        <v>277</v>
      </c>
      <c r="C125" s="4" t="s">
        <v>259</v>
      </c>
      <c r="D125" s="19"/>
      <c r="E125" s="14"/>
      <c r="F125" s="14"/>
      <c r="G125" s="14"/>
      <c r="H125" s="22">
        <f t="shared" si="1"/>
        <v>0</v>
      </c>
    </row>
    <row r="126" spans="1:8" ht="34.5">
      <c r="A126" s="12">
        <v>200</v>
      </c>
      <c r="B126" s="4" t="s">
        <v>300</v>
      </c>
      <c r="C126" s="4" t="s">
        <v>292</v>
      </c>
      <c r="D126" s="19"/>
      <c r="E126" s="14"/>
      <c r="F126" s="14"/>
      <c r="G126" s="14"/>
      <c r="H126" s="22">
        <f t="shared" si="1"/>
        <v>0</v>
      </c>
    </row>
    <row r="127" spans="1:8" s="7" customFormat="1" ht="48" customHeight="1">
      <c r="A127" s="5">
        <v>200</v>
      </c>
      <c r="B127" s="6" t="s">
        <v>11</v>
      </c>
      <c r="C127" s="6" t="s">
        <v>6</v>
      </c>
      <c r="D127" s="16">
        <f>D129+D132</f>
        <v>0</v>
      </c>
      <c r="E127" s="17">
        <f>E129+E132</f>
        <v>50000</v>
      </c>
      <c r="F127" s="17">
        <f>F129+F132</f>
        <v>0</v>
      </c>
      <c r="G127" s="17">
        <f>G129+G132</f>
        <v>0</v>
      </c>
      <c r="H127" s="22">
        <f t="shared" si="1"/>
        <v>50000</v>
      </c>
    </row>
    <row r="128" spans="1:8" ht="12.75" hidden="1">
      <c r="A128" s="12">
        <v>200</v>
      </c>
      <c r="B128" s="4" t="s">
        <v>77</v>
      </c>
      <c r="C128" s="4" t="s">
        <v>10</v>
      </c>
      <c r="D128" s="19"/>
      <c r="E128" s="14"/>
      <c r="F128" s="14"/>
      <c r="G128" s="14"/>
      <c r="H128" s="22">
        <f t="shared" si="1"/>
        <v>0</v>
      </c>
    </row>
    <row r="129" spans="1:8" ht="12.75">
      <c r="A129" s="12">
        <v>200</v>
      </c>
      <c r="B129" s="4" t="s">
        <v>166</v>
      </c>
      <c r="C129" s="4" t="s">
        <v>35</v>
      </c>
      <c r="D129" s="19">
        <f>D130+D131</f>
        <v>0</v>
      </c>
      <c r="E129" s="14">
        <f>E130+E131</f>
        <v>50000</v>
      </c>
      <c r="F129" s="14">
        <f>F130+F131</f>
        <v>0</v>
      </c>
      <c r="G129" s="14">
        <f>G130+G131</f>
        <v>0</v>
      </c>
      <c r="H129" s="22">
        <f t="shared" si="1"/>
        <v>50000</v>
      </c>
    </row>
    <row r="130" spans="1:8" ht="12.75">
      <c r="A130" s="12">
        <v>200</v>
      </c>
      <c r="B130" s="4" t="s">
        <v>78</v>
      </c>
      <c r="C130" s="4" t="s">
        <v>107</v>
      </c>
      <c r="D130" s="19"/>
      <c r="E130" s="14">
        <v>50000</v>
      </c>
      <c r="F130" s="14"/>
      <c r="G130" s="14"/>
      <c r="H130" s="22">
        <f t="shared" si="1"/>
        <v>50000</v>
      </c>
    </row>
    <row r="131" spans="1:8" ht="12.75">
      <c r="A131" s="12">
        <v>200</v>
      </c>
      <c r="B131" s="4" t="s">
        <v>130</v>
      </c>
      <c r="C131" s="4" t="s">
        <v>114</v>
      </c>
      <c r="D131" s="19"/>
      <c r="E131" s="14"/>
      <c r="F131" s="14"/>
      <c r="G131" s="14"/>
      <c r="H131" s="22">
        <f t="shared" si="1"/>
        <v>0</v>
      </c>
    </row>
    <row r="132" spans="1:8" ht="12.75">
      <c r="A132" s="12">
        <v>200</v>
      </c>
      <c r="B132" s="4" t="s">
        <v>41</v>
      </c>
      <c r="C132" s="4" t="s">
        <v>132</v>
      </c>
      <c r="D132" s="19">
        <f>D133</f>
        <v>0</v>
      </c>
      <c r="E132" s="14">
        <f>E133</f>
        <v>0</v>
      </c>
      <c r="F132" s="14">
        <f>F133</f>
        <v>0</v>
      </c>
      <c r="G132" s="14">
        <f>G133</f>
        <v>0</v>
      </c>
      <c r="H132" s="22">
        <f t="shared" si="1"/>
        <v>0</v>
      </c>
    </row>
    <row r="133" spans="1:8" ht="23.25">
      <c r="A133" s="12">
        <v>200</v>
      </c>
      <c r="B133" s="4" t="s">
        <v>44</v>
      </c>
      <c r="C133" s="4" t="s">
        <v>115</v>
      </c>
      <c r="D133" s="19">
        <f>SUM(D134:D140)</f>
        <v>0</v>
      </c>
      <c r="E133" s="14">
        <f>SUM(E134:E140)</f>
        <v>0</v>
      </c>
      <c r="F133" s="14">
        <f>SUM(F134:F140)</f>
        <v>0</v>
      </c>
      <c r="G133" s="14">
        <f>SUM(G134:G140)</f>
        <v>0</v>
      </c>
      <c r="H133" s="22">
        <f t="shared" si="1"/>
        <v>0</v>
      </c>
    </row>
    <row r="134" spans="1:8" ht="12.75">
      <c r="A134" s="12">
        <v>200</v>
      </c>
      <c r="B134" s="4" t="s">
        <v>318</v>
      </c>
      <c r="C134" s="4" t="s">
        <v>254</v>
      </c>
      <c r="D134" s="19"/>
      <c r="E134" s="14"/>
      <c r="F134" s="14"/>
      <c r="G134" s="14"/>
      <c r="H134" s="22">
        <f t="shared" si="1"/>
        <v>0</v>
      </c>
    </row>
    <row r="135" spans="1:8" ht="23.25">
      <c r="A135" s="12">
        <v>200</v>
      </c>
      <c r="B135" s="4" t="s">
        <v>319</v>
      </c>
      <c r="C135" s="4" t="s">
        <v>255</v>
      </c>
      <c r="D135" s="19"/>
      <c r="E135" s="14"/>
      <c r="F135" s="14"/>
      <c r="G135" s="14"/>
      <c r="H135" s="22">
        <f aca="true" t="shared" si="2" ref="H135:H198">E135-G135</f>
        <v>0</v>
      </c>
    </row>
    <row r="136" spans="1:8" ht="23.25">
      <c r="A136" s="12">
        <v>200</v>
      </c>
      <c r="B136" s="4" t="s">
        <v>320</v>
      </c>
      <c r="C136" s="4" t="s">
        <v>256</v>
      </c>
      <c r="D136" s="19"/>
      <c r="E136" s="14"/>
      <c r="F136" s="14"/>
      <c r="G136" s="14"/>
      <c r="H136" s="22">
        <f t="shared" si="2"/>
        <v>0</v>
      </c>
    </row>
    <row r="137" spans="1:8" ht="12.75">
      <c r="A137" s="12">
        <v>200</v>
      </c>
      <c r="B137" s="4" t="s">
        <v>321</v>
      </c>
      <c r="C137" s="4" t="s">
        <v>257</v>
      </c>
      <c r="D137" s="19"/>
      <c r="E137" s="14"/>
      <c r="F137" s="14"/>
      <c r="G137" s="14"/>
      <c r="H137" s="22">
        <f t="shared" si="2"/>
        <v>0</v>
      </c>
    </row>
    <row r="138" spans="1:8" ht="23.25">
      <c r="A138" s="12">
        <v>200</v>
      </c>
      <c r="B138" s="4" t="s">
        <v>322</v>
      </c>
      <c r="C138" s="4" t="s">
        <v>258</v>
      </c>
      <c r="D138" s="19"/>
      <c r="E138" s="14"/>
      <c r="F138" s="14"/>
      <c r="G138" s="14"/>
      <c r="H138" s="22">
        <f t="shared" si="2"/>
        <v>0</v>
      </c>
    </row>
    <row r="139" spans="1:8" ht="23.25">
      <c r="A139" s="12">
        <v>200</v>
      </c>
      <c r="B139" s="4" t="s">
        <v>323</v>
      </c>
      <c r="C139" s="4" t="s">
        <v>259</v>
      </c>
      <c r="D139" s="19"/>
      <c r="E139" s="14"/>
      <c r="F139" s="14"/>
      <c r="G139" s="14"/>
      <c r="H139" s="22">
        <f t="shared" si="2"/>
        <v>0</v>
      </c>
    </row>
    <row r="140" spans="1:8" ht="34.5">
      <c r="A140" s="12">
        <v>200</v>
      </c>
      <c r="B140" s="4" t="s">
        <v>324</v>
      </c>
      <c r="C140" s="4" t="s">
        <v>292</v>
      </c>
      <c r="D140" s="19"/>
      <c r="E140" s="14"/>
      <c r="F140" s="14"/>
      <c r="G140" s="14"/>
      <c r="H140" s="22">
        <f t="shared" si="2"/>
        <v>0</v>
      </c>
    </row>
    <row r="141" spans="1:8" ht="21.75" customHeight="1">
      <c r="A141" s="5">
        <v>200</v>
      </c>
      <c r="B141" s="6" t="s">
        <v>341</v>
      </c>
      <c r="C141" s="13" t="s">
        <v>345</v>
      </c>
      <c r="D141" s="19">
        <f aca="true" t="shared" si="3" ref="D141:E143">D142</f>
        <v>0</v>
      </c>
      <c r="E141" s="15">
        <f t="shared" si="3"/>
        <v>8600</v>
      </c>
      <c r="F141" s="14"/>
      <c r="G141" s="14"/>
      <c r="H141" s="22">
        <f t="shared" si="2"/>
        <v>8600</v>
      </c>
    </row>
    <row r="142" spans="1:8" ht="12.75">
      <c r="A142" s="12">
        <v>200</v>
      </c>
      <c r="B142" s="4" t="s">
        <v>342</v>
      </c>
      <c r="C142" s="4" t="s">
        <v>10</v>
      </c>
      <c r="D142" s="19">
        <f t="shared" si="3"/>
        <v>0</v>
      </c>
      <c r="E142" s="14">
        <f t="shared" si="3"/>
        <v>8600</v>
      </c>
      <c r="F142" s="14"/>
      <c r="G142" s="14"/>
      <c r="H142" s="22">
        <f t="shared" si="2"/>
        <v>8600</v>
      </c>
    </row>
    <row r="143" spans="1:8" ht="12.75">
      <c r="A143" s="12">
        <v>200</v>
      </c>
      <c r="B143" s="4" t="s">
        <v>343</v>
      </c>
      <c r="C143" s="4" t="s">
        <v>35</v>
      </c>
      <c r="D143" s="19">
        <f t="shared" si="3"/>
        <v>0</v>
      </c>
      <c r="E143" s="14">
        <f t="shared" si="3"/>
        <v>8600</v>
      </c>
      <c r="F143" s="14"/>
      <c r="G143" s="14"/>
      <c r="H143" s="22">
        <f t="shared" si="2"/>
        <v>8600</v>
      </c>
    </row>
    <row r="144" spans="1:8" ht="12.75">
      <c r="A144" s="12">
        <v>200</v>
      </c>
      <c r="B144" s="4" t="s">
        <v>344</v>
      </c>
      <c r="C144" s="4" t="s">
        <v>114</v>
      </c>
      <c r="D144" s="19"/>
      <c r="E144" s="14">
        <f>11600-3000</f>
        <v>8600</v>
      </c>
      <c r="F144" s="14"/>
      <c r="G144" s="14"/>
      <c r="H144" s="22">
        <f t="shared" si="2"/>
        <v>8600</v>
      </c>
    </row>
    <row r="145" spans="1:8" s="7" customFormat="1" ht="24.75" customHeight="1">
      <c r="A145" s="5">
        <v>200</v>
      </c>
      <c r="B145" s="6" t="s">
        <v>56</v>
      </c>
      <c r="C145" s="6" t="s">
        <v>104</v>
      </c>
      <c r="D145" s="16">
        <f>D147+D151</f>
        <v>0</v>
      </c>
      <c r="E145" s="17">
        <f>E147+E151</f>
        <v>5151000</v>
      </c>
      <c r="F145" s="17">
        <f>F147+F151</f>
        <v>0</v>
      </c>
      <c r="G145" s="17">
        <f>G147+G151</f>
        <v>52311</v>
      </c>
      <c r="H145" s="22">
        <f t="shared" si="2"/>
        <v>5098689</v>
      </c>
    </row>
    <row r="146" spans="1:8" ht="12.75" hidden="1">
      <c r="A146" s="12">
        <v>200</v>
      </c>
      <c r="B146" s="4" t="s">
        <v>30</v>
      </c>
      <c r="C146" s="4" t="s">
        <v>10</v>
      </c>
      <c r="D146" s="19"/>
      <c r="E146" s="14"/>
      <c r="F146" s="14"/>
      <c r="G146" s="14"/>
      <c r="H146" s="22">
        <f t="shared" si="2"/>
        <v>0</v>
      </c>
    </row>
    <row r="147" spans="1:8" ht="12.75">
      <c r="A147" s="12">
        <v>200</v>
      </c>
      <c r="B147" s="4" t="s">
        <v>113</v>
      </c>
      <c r="C147" s="4" t="s">
        <v>35</v>
      </c>
      <c r="D147" s="19">
        <f>D148+D149+D150</f>
        <v>0</v>
      </c>
      <c r="E147" s="14">
        <f>E148+E149+E150</f>
        <v>5131000</v>
      </c>
      <c r="F147" s="14">
        <f>F148+F149+F150</f>
        <v>0</v>
      </c>
      <c r="G147" s="14">
        <f>G148+G149+G150</f>
        <v>52311</v>
      </c>
      <c r="H147" s="22">
        <f t="shared" si="2"/>
        <v>5078689</v>
      </c>
    </row>
    <row r="148" spans="1:8" ht="12.75">
      <c r="A148" s="12">
        <v>200</v>
      </c>
      <c r="B148" s="4" t="s">
        <v>96</v>
      </c>
      <c r="C148" s="4" t="s">
        <v>72</v>
      </c>
      <c r="D148" s="19"/>
      <c r="E148" s="14"/>
      <c r="F148" s="14"/>
      <c r="G148" s="14"/>
      <c r="H148" s="22">
        <f t="shared" si="2"/>
        <v>0</v>
      </c>
    </row>
    <row r="149" spans="1:8" ht="12.75">
      <c r="A149" s="12">
        <v>200</v>
      </c>
      <c r="B149" s="4" t="s">
        <v>34</v>
      </c>
      <c r="C149" s="4" t="s">
        <v>107</v>
      </c>
      <c r="D149" s="19"/>
      <c r="E149" s="14">
        <f>81000+50000+5000000</f>
        <v>5131000</v>
      </c>
      <c r="F149" s="14"/>
      <c r="G149" s="14">
        <f>52311</f>
        <v>52311</v>
      </c>
      <c r="H149" s="22">
        <f t="shared" si="2"/>
        <v>5078689</v>
      </c>
    </row>
    <row r="150" spans="1:8" ht="12.75">
      <c r="A150" s="12">
        <v>200</v>
      </c>
      <c r="B150" s="4" t="s">
        <v>83</v>
      </c>
      <c r="C150" s="4" t="s">
        <v>114</v>
      </c>
      <c r="D150" s="19"/>
      <c r="E150" s="14"/>
      <c r="F150" s="14"/>
      <c r="G150" s="14"/>
      <c r="H150" s="22">
        <f t="shared" si="2"/>
        <v>0</v>
      </c>
    </row>
    <row r="151" spans="1:8" ht="12.75">
      <c r="A151" s="12">
        <v>200</v>
      </c>
      <c r="B151" s="4" t="s">
        <v>0</v>
      </c>
      <c r="C151" s="4" t="s">
        <v>132</v>
      </c>
      <c r="D151" s="19">
        <f>D152</f>
        <v>0</v>
      </c>
      <c r="E151" s="14">
        <f>E152</f>
        <v>20000</v>
      </c>
      <c r="F151" s="14">
        <f>F152</f>
        <v>0</v>
      </c>
      <c r="G151" s="14">
        <f>G152</f>
        <v>0</v>
      </c>
      <c r="H151" s="22">
        <f t="shared" si="2"/>
        <v>20000</v>
      </c>
    </row>
    <row r="152" spans="1:8" ht="23.25">
      <c r="A152" s="12">
        <v>200</v>
      </c>
      <c r="B152" s="4" t="s">
        <v>1</v>
      </c>
      <c r="C152" s="4" t="s">
        <v>115</v>
      </c>
      <c r="D152" s="19">
        <f>SUM(D153:D159)</f>
        <v>0</v>
      </c>
      <c r="E152" s="14">
        <f>SUM(E153:E159)</f>
        <v>20000</v>
      </c>
      <c r="F152" s="14">
        <f>SUM(F153:F159)</f>
        <v>0</v>
      </c>
      <c r="G152" s="14">
        <f>SUM(G153:G159)</f>
        <v>0</v>
      </c>
      <c r="H152" s="22">
        <f t="shared" si="2"/>
        <v>20000</v>
      </c>
    </row>
    <row r="153" spans="1:8" ht="12.75">
      <c r="A153" s="12">
        <v>200</v>
      </c>
      <c r="B153" s="4" t="s">
        <v>301</v>
      </c>
      <c r="C153" s="4" t="s">
        <v>254</v>
      </c>
      <c r="D153" s="19"/>
      <c r="E153" s="14"/>
      <c r="F153" s="14"/>
      <c r="G153" s="14"/>
      <c r="H153" s="22">
        <f t="shared" si="2"/>
        <v>0</v>
      </c>
    </row>
    <row r="154" spans="1:8" ht="23.25">
      <c r="A154" s="12">
        <v>200</v>
      </c>
      <c r="B154" s="4" t="s">
        <v>302</v>
      </c>
      <c r="C154" s="4" t="s">
        <v>255</v>
      </c>
      <c r="D154" s="19"/>
      <c r="E154" s="14"/>
      <c r="F154" s="14"/>
      <c r="G154" s="14"/>
      <c r="H154" s="22">
        <f t="shared" si="2"/>
        <v>0</v>
      </c>
    </row>
    <row r="155" spans="1:8" ht="23.25">
      <c r="A155" s="12">
        <v>200</v>
      </c>
      <c r="B155" s="4" t="s">
        <v>303</v>
      </c>
      <c r="C155" s="4" t="s">
        <v>256</v>
      </c>
      <c r="D155" s="19"/>
      <c r="E155" s="14"/>
      <c r="F155" s="14"/>
      <c r="G155" s="14"/>
      <c r="H155" s="22">
        <f t="shared" si="2"/>
        <v>0</v>
      </c>
    </row>
    <row r="156" spans="1:8" ht="12.75">
      <c r="A156" s="12">
        <v>200</v>
      </c>
      <c r="B156" s="4" t="s">
        <v>304</v>
      </c>
      <c r="C156" s="4" t="s">
        <v>257</v>
      </c>
      <c r="D156" s="19"/>
      <c r="E156" s="14"/>
      <c r="F156" s="14"/>
      <c r="G156" s="14"/>
      <c r="H156" s="22">
        <f t="shared" si="2"/>
        <v>0</v>
      </c>
    </row>
    <row r="157" spans="1:8" ht="23.25">
      <c r="A157" s="12">
        <v>200</v>
      </c>
      <c r="B157" s="4" t="s">
        <v>305</v>
      </c>
      <c r="C157" s="4" t="s">
        <v>258</v>
      </c>
      <c r="D157" s="19"/>
      <c r="E157" s="14">
        <v>20000</v>
      </c>
      <c r="F157" s="14"/>
      <c r="G157" s="14"/>
      <c r="H157" s="22">
        <f t="shared" si="2"/>
        <v>20000</v>
      </c>
    </row>
    <row r="158" spans="1:8" ht="23.25">
      <c r="A158" s="12">
        <v>200</v>
      </c>
      <c r="B158" s="4" t="s">
        <v>306</v>
      </c>
      <c r="C158" s="4" t="s">
        <v>259</v>
      </c>
      <c r="D158" s="19"/>
      <c r="E158" s="14"/>
      <c r="F158" s="14"/>
      <c r="G158" s="14"/>
      <c r="H158" s="22">
        <f t="shared" si="2"/>
        <v>0</v>
      </c>
    </row>
    <row r="159" spans="1:8" ht="34.5">
      <c r="A159" s="12">
        <v>200</v>
      </c>
      <c r="B159" s="4" t="s">
        <v>307</v>
      </c>
      <c r="C159" s="4" t="s">
        <v>292</v>
      </c>
      <c r="D159" s="19"/>
      <c r="E159" s="14"/>
      <c r="F159" s="14"/>
      <c r="G159" s="14"/>
      <c r="H159" s="22">
        <f t="shared" si="2"/>
        <v>0</v>
      </c>
    </row>
    <row r="160" spans="1:8" s="7" customFormat="1" ht="26.25" customHeight="1">
      <c r="A160" s="5">
        <v>200</v>
      </c>
      <c r="B160" s="6" t="s">
        <v>125</v>
      </c>
      <c r="C160" s="6" t="s">
        <v>120</v>
      </c>
      <c r="D160" s="16">
        <f>D162</f>
        <v>0</v>
      </c>
      <c r="E160" s="17">
        <f>E162</f>
        <v>153000</v>
      </c>
      <c r="F160" s="17">
        <f>F162</f>
        <v>0</v>
      </c>
      <c r="G160" s="17">
        <f>G162</f>
        <v>69500</v>
      </c>
      <c r="H160" s="22">
        <f t="shared" si="2"/>
        <v>83500</v>
      </c>
    </row>
    <row r="161" spans="1:8" ht="0.75" customHeight="1" hidden="1">
      <c r="A161" s="12">
        <v>200</v>
      </c>
      <c r="B161" s="4" t="s">
        <v>141</v>
      </c>
      <c r="C161" s="4" t="s">
        <v>10</v>
      </c>
      <c r="D161" s="19"/>
      <c r="E161" s="14"/>
      <c r="F161" s="14"/>
      <c r="G161" s="14"/>
      <c r="H161" s="22">
        <f t="shared" si="2"/>
        <v>0</v>
      </c>
    </row>
    <row r="162" spans="1:8" ht="14.25" customHeight="1">
      <c r="A162" s="12">
        <v>200</v>
      </c>
      <c r="B162" s="4" t="s">
        <v>51</v>
      </c>
      <c r="C162" s="4" t="s">
        <v>35</v>
      </c>
      <c r="D162" s="19">
        <f>D163+D164</f>
        <v>0</v>
      </c>
      <c r="E162" s="14">
        <f>E163+E164</f>
        <v>153000</v>
      </c>
      <c r="F162" s="14">
        <f>F163+F164</f>
        <v>0</v>
      </c>
      <c r="G162" s="14">
        <f>G163+G164</f>
        <v>69500</v>
      </c>
      <c r="H162" s="22">
        <f t="shared" si="2"/>
        <v>83500</v>
      </c>
    </row>
    <row r="163" spans="1:8" ht="15" customHeight="1">
      <c r="A163" s="12">
        <v>200</v>
      </c>
      <c r="B163" s="4" t="s">
        <v>151</v>
      </c>
      <c r="C163" s="4" t="s">
        <v>107</v>
      </c>
      <c r="D163" s="19"/>
      <c r="E163" s="14"/>
      <c r="F163" s="14"/>
      <c r="G163" s="14"/>
      <c r="H163" s="22">
        <f t="shared" si="2"/>
        <v>0</v>
      </c>
    </row>
    <row r="164" spans="1:8" ht="14.25" customHeight="1">
      <c r="A164" s="12">
        <v>200</v>
      </c>
      <c r="B164" s="4" t="s">
        <v>66</v>
      </c>
      <c r="C164" s="4" t="s">
        <v>114</v>
      </c>
      <c r="D164" s="19"/>
      <c r="E164" s="14">
        <f>150000+3000</f>
        <v>153000</v>
      </c>
      <c r="F164" s="14"/>
      <c r="G164" s="14">
        <f>7000+7500+15000+40000</f>
        <v>69500</v>
      </c>
      <c r="H164" s="22">
        <f t="shared" si="2"/>
        <v>83500</v>
      </c>
    </row>
    <row r="165" spans="1:8" s="7" customFormat="1" ht="16.5" customHeight="1">
      <c r="A165" s="5">
        <v>200</v>
      </c>
      <c r="B165" s="6" t="s">
        <v>21</v>
      </c>
      <c r="C165" s="6" t="s">
        <v>64</v>
      </c>
      <c r="D165" s="16">
        <f>D167+D170+D172+D173</f>
        <v>0</v>
      </c>
      <c r="E165" s="17">
        <f>E167+E170+E172+E173</f>
        <v>429000</v>
      </c>
      <c r="F165" s="17">
        <f>F167+F170+F172+F173</f>
        <v>0</v>
      </c>
      <c r="G165" s="17">
        <f>G167+G170+G172+G173</f>
        <v>313517.34</v>
      </c>
      <c r="H165" s="22">
        <f t="shared" si="2"/>
        <v>115482.65999999997</v>
      </c>
    </row>
    <row r="166" spans="1:8" ht="12.75" hidden="1">
      <c r="A166" s="12">
        <v>200</v>
      </c>
      <c r="B166" s="4" t="s">
        <v>42</v>
      </c>
      <c r="C166" s="4" t="s">
        <v>10</v>
      </c>
      <c r="D166" s="19"/>
      <c r="E166" s="14"/>
      <c r="F166" s="14"/>
      <c r="G166" s="14"/>
      <c r="H166" s="22">
        <f t="shared" si="2"/>
        <v>0</v>
      </c>
    </row>
    <row r="167" spans="1:8" ht="15.75" customHeight="1">
      <c r="A167" s="12">
        <v>200</v>
      </c>
      <c r="B167" s="4" t="s">
        <v>136</v>
      </c>
      <c r="C167" s="4" t="s">
        <v>35</v>
      </c>
      <c r="D167" s="19">
        <f>D168+D169</f>
        <v>0</v>
      </c>
      <c r="E167" s="14">
        <f>E168+E169</f>
        <v>278000</v>
      </c>
      <c r="F167" s="14">
        <f>F168+F169</f>
        <v>0</v>
      </c>
      <c r="G167" s="14">
        <f>G168+G169</f>
        <v>277382.34</v>
      </c>
      <c r="H167" s="22">
        <f t="shared" si="2"/>
        <v>617.6599999999744</v>
      </c>
    </row>
    <row r="168" spans="1:8" ht="12.75">
      <c r="A168" s="12">
        <v>200</v>
      </c>
      <c r="B168" s="4" t="s">
        <v>45</v>
      </c>
      <c r="C168" s="4" t="s">
        <v>107</v>
      </c>
      <c r="D168" s="19"/>
      <c r="E168" s="23">
        <f>50000+228000</f>
        <v>278000</v>
      </c>
      <c r="F168" s="14"/>
      <c r="G168" s="14">
        <f>277382.34</f>
        <v>277382.34</v>
      </c>
      <c r="H168" s="22">
        <f t="shared" si="2"/>
        <v>617.6599999999744</v>
      </c>
    </row>
    <row r="169" spans="1:8" ht="12.75">
      <c r="A169" s="12">
        <v>200</v>
      </c>
      <c r="B169" s="4" t="s">
        <v>164</v>
      </c>
      <c r="C169" s="4" t="s">
        <v>114</v>
      </c>
      <c r="D169" s="19"/>
      <c r="E169" s="14">
        <f>50000-50000</f>
        <v>0</v>
      </c>
      <c r="F169" s="14"/>
      <c r="G169" s="14"/>
      <c r="H169" s="22">
        <f t="shared" si="2"/>
        <v>0</v>
      </c>
    </row>
    <row r="170" spans="1:8" ht="23.25">
      <c r="A170" s="12">
        <v>200</v>
      </c>
      <c r="B170" s="4" t="s">
        <v>39</v>
      </c>
      <c r="C170" s="4" t="s">
        <v>17</v>
      </c>
      <c r="D170" s="19">
        <f>D171</f>
        <v>0</v>
      </c>
      <c r="E170" s="14">
        <f>E171</f>
        <v>0</v>
      </c>
      <c r="F170" s="14">
        <f>F171</f>
        <v>0</v>
      </c>
      <c r="G170" s="14">
        <f>G171</f>
        <v>0</v>
      </c>
      <c r="H170" s="22">
        <f t="shared" si="2"/>
        <v>0</v>
      </c>
    </row>
    <row r="171" spans="1:8" ht="45.75">
      <c r="A171" s="12">
        <v>200</v>
      </c>
      <c r="B171" s="4" t="s">
        <v>70</v>
      </c>
      <c r="C171" s="4" t="s">
        <v>48</v>
      </c>
      <c r="D171" s="19"/>
      <c r="E171" s="14"/>
      <c r="F171" s="14"/>
      <c r="G171" s="14"/>
      <c r="H171" s="22">
        <f t="shared" si="2"/>
        <v>0</v>
      </c>
    </row>
    <row r="172" spans="1:8" ht="12.75">
      <c r="A172" s="12">
        <v>200</v>
      </c>
      <c r="B172" s="4" t="s">
        <v>293</v>
      </c>
      <c r="C172" s="4" t="s">
        <v>159</v>
      </c>
      <c r="D172" s="19"/>
      <c r="E172" s="14">
        <f>151000</f>
        <v>151000</v>
      </c>
      <c r="F172" s="14"/>
      <c r="G172" s="14">
        <f>12045+12045+12045</f>
        <v>36135</v>
      </c>
      <c r="H172" s="22">
        <f t="shared" si="2"/>
        <v>114865</v>
      </c>
    </row>
    <row r="173" spans="1:8" ht="12.75">
      <c r="A173" s="12">
        <v>200</v>
      </c>
      <c r="B173" s="4" t="s">
        <v>74</v>
      </c>
      <c r="C173" s="4" t="s">
        <v>132</v>
      </c>
      <c r="D173" s="19">
        <f>D174</f>
        <v>0</v>
      </c>
      <c r="E173" s="14">
        <f>E174</f>
        <v>0</v>
      </c>
      <c r="F173" s="14">
        <f>F174</f>
        <v>0</v>
      </c>
      <c r="G173" s="14">
        <f>G174</f>
        <v>0</v>
      </c>
      <c r="H173" s="22">
        <f t="shared" si="2"/>
        <v>0</v>
      </c>
    </row>
    <row r="174" spans="1:8" ht="12.75">
      <c r="A174" s="12">
        <v>200</v>
      </c>
      <c r="B174" s="4" t="s">
        <v>25</v>
      </c>
      <c r="C174" s="4" t="s">
        <v>157</v>
      </c>
      <c r="D174" s="19"/>
      <c r="E174" s="14"/>
      <c r="F174" s="14"/>
      <c r="G174" s="14"/>
      <c r="H174" s="22">
        <f t="shared" si="2"/>
        <v>0</v>
      </c>
    </row>
    <row r="175" spans="1:8" ht="23.25">
      <c r="A175" s="12">
        <v>200</v>
      </c>
      <c r="B175" s="4" t="s">
        <v>308</v>
      </c>
      <c r="C175" s="4" t="s">
        <v>115</v>
      </c>
      <c r="D175" s="19">
        <f>SUM(D176:D182)</f>
        <v>0</v>
      </c>
      <c r="E175" s="14">
        <f>SUM(E176:E182)</f>
        <v>0</v>
      </c>
      <c r="F175" s="14">
        <f>SUM(F176:F182)</f>
        <v>0</v>
      </c>
      <c r="G175" s="14">
        <f>SUM(G176:G182)</f>
        <v>0</v>
      </c>
      <c r="H175" s="22">
        <f t="shared" si="2"/>
        <v>0</v>
      </c>
    </row>
    <row r="176" spans="1:8" ht="12.75">
      <c r="A176" s="12">
        <v>200</v>
      </c>
      <c r="B176" s="4" t="s">
        <v>309</v>
      </c>
      <c r="C176" s="4" t="s">
        <v>254</v>
      </c>
      <c r="D176" s="19"/>
      <c r="E176" s="14"/>
      <c r="F176" s="14"/>
      <c r="G176" s="14"/>
      <c r="H176" s="22">
        <f t="shared" si="2"/>
        <v>0</v>
      </c>
    </row>
    <row r="177" spans="1:8" ht="23.25">
      <c r="A177" s="12">
        <v>200</v>
      </c>
      <c r="B177" s="4" t="s">
        <v>310</v>
      </c>
      <c r="C177" s="4" t="s">
        <v>255</v>
      </c>
      <c r="D177" s="19"/>
      <c r="E177" s="14"/>
      <c r="F177" s="14"/>
      <c r="G177" s="14"/>
      <c r="H177" s="22">
        <f t="shared" si="2"/>
        <v>0</v>
      </c>
    </row>
    <row r="178" spans="1:8" ht="23.25">
      <c r="A178" s="12">
        <v>200</v>
      </c>
      <c r="B178" s="4" t="s">
        <v>311</v>
      </c>
      <c r="C178" s="4" t="s">
        <v>256</v>
      </c>
      <c r="D178" s="19"/>
      <c r="E178" s="14"/>
      <c r="F178" s="14"/>
      <c r="G178" s="14"/>
      <c r="H178" s="22">
        <f t="shared" si="2"/>
        <v>0</v>
      </c>
    </row>
    <row r="179" spans="1:8" ht="12.75">
      <c r="A179" s="12">
        <v>200</v>
      </c>
      <c r="B179" s="4" t="s">
        <v>312</v>
      </c>
      <c r="C179" s="4" t="s">
        <v>257</v>
      </c>
      <c r="D179" s="19"/>
      <c r="E179" s="14"/>
      <c r="F179" s="14"/>
      <c r="G179" s="14"/>
      <c r="H179" s="22">
        <f t="shared" si="2"/>
        <v>0</v>
      </c>
    </row>
    <row r="180" spans="1:8" ht="23.25">
      <c r="A180" s="12">
        <v>200</v>
      </c>
      <c r="B180" s="4" t="s">
        <v>313</v>
      </c>
      <c r="C180" s="4" t="s">
        <v>258</v>
      </c>
      <c r="D180" s="19"/>
      <c r="E180" s="14"/>
      <c r="F180" s="14"/>
      <c r="G180" s="14"/>
      <c r="H180" s="22">
        <f t="shared" si="2"/>
        <v>0</v>
      </c>
    </row>
    <row r="181" spans="1:8" ht="23.25">
      <c r="A181" s="12">
        <v>200</v>
      </c>
      <c r="B181" s="4" t="s">
        <v>314</v>
      </c>
      <c r="C181" s="4" t="s">
        <v>259</v>
      </c>
      <c r="D181" s="19"/>
      <c r="E181" s="14"/>
      <c r="F181" s="14"/>
      <c r="G181" s="14"/>
      <c r="H181" s="22">
        <f t="shared" si="2"/>
        <v>0</v>
      </c>
    </row>
    <row r="182" spans="1:8" ht="34.5">
      <c r="A182" s="12">
        <v>200</v>
      </c>
      <c r="B182" s="4" t="s">
        <v>315</v>
      </c>
      <c r="C182" s="4" t="s">
        <v>292</v>
      </c>
      <c r="D182" s="19"/>
      <c r="E182" s="14"/>
      <c r="F182" s="14"/>
      <c r="G182" s="14"/>
      <c r="H182" s="22">
        <f t="shared" si="2"/>
        <v>0</v>
      </c>
    </row>
    <row r="183" spans="1:8" s="7" customFormat="1" ht="18" customHeight="1">
      <c r="A183" s="5">
        <v>200</v>
      </c>
      <c r="B183" s="6" t="s">
        <v>153</v>
      </c>
      <c r="C183" s="6" t="s">
        <v>57</v>
      </c>
      <c r="D183" s="16">
        <f>D185+D188</f>
        <v>0</v>
      </c>
      <c r="E183" s="17">
        <f>E185+E188</f>
        <v>305000</v>
      </c>
      <c r="F183" s="17">
        <f>F185+F188</f>
        <v>0</v>
      </c>
      <c r="G183" s="17">
        <f>G185+G188</f>
        <v>83075.52</v>
      </c>
      <c r="H183" s="22">
        <f t="shared" si="2"/>
        <v>221924.47999999998</v>
      </c>
    </row>
    <row r="184" spans="1:8" ht="12.75" hidden="1">
      <c r="A184" s="12">
        <v>200</v>
      </c>
      <c r="B184" s="4" t="s">
        <v>92</v>
      </c>
      <c r="C184" s="4" t="s">
        <v>10</v>
      </c>
      <c r="D184" s="19"/>
      <c r="E184" s="14"/>
      <c r="F184" s="14"/>
      <c r="G184" s="14"/>
      <c r="H184" s="22">
        <f t="shared" si="2"/>
        <v>0</v>
      </c>
    </row>
    <row r="185" spans="1:8" ht="12.75">
      <c r="A185" s="12">
        <v>200</v>
      </c>
      <c r="B185" s="4" t="s">
        <v>4</v>
      </c>
      <c r="C185" s="4" t="s">
        <v>35</v>
      </c>
      <c r="D185" s="19">
        <f>D186+D187</f>
        <v>0</v>
      </c>
      <c r="E185" s="14">
        <f>E186+E187</f>
        <v>220000</v>
      </c>
      <c r="F185" s="14">
        <f>F186+F187</f>
        <v>0</v>
      </c>
      <c r="G185" s="14">
        <f>G186+G187</f>
        <v>83075.52</v>
      </c>
      <c r="H185" s="22">
        <f t="shared" si="2"/>
        <v>136924.47999999998</v>
      </c>
    </row>
    <row r="186" spans="1:8" ht="12.75">
      <c r="A186" s="12">
        <v>200</v>
      </c>
      <c r="B186" s="4" t="s">
        <v>84</v>
      </c>
      <c r="C186" s="4" t="s">
        <v>107</v>
      </c>
      <c r="D186" s="19"/>
      <c r="E186" s="14">
        <f>215000</f>
        <v>215000</v>
      </c>
      <c r="F186" s="14"/>
      <c r="G186" s="14">
        <f>10372.52+72703</f>
        <v>83075.52</v>
      </c>
      <c r="H186" s="22">
        <f t="shared" si="2"/>
        <v>131924.47999999998</v>
      </c>
    </row>
    <row r="187" spans="1:8" ht="12.75">
      <c r="A187" s="12">
        <v>200</v>
      </c>
      <c r="B187" s="4" t="s">
        <v>33</v>
      </c>
      <c r="C187" s="4" t="s">
        <v>114</v>
      </c>
      <c r="D187" s="19"/>
      <c r="E187" s="14">
        <f>5000</f>
        <v>5000</v>
      </c>
      <c r="F187" s="14"/>
      <c r="G187" s="14"/>
      <c r="H187" s="22">
        <f t="shared" si="2"/>
        <v>5000</v>
      </c>
    </row>
    <row r="188" spans="1:8" ht="12.75">
      <c r="A188" s="12">
        <v>200</v>
      </c>
      <c r="B188" s="4" t="s">
        <v>118</v>
      </c>
      <c r="C188" s="4" t="s">
        <v>132</v>
      </c>
      <c r="D188" s="19">
        <f>D189+D190</f>
        <v>0</v>
      </c>
      <c r="E188" s="14">
        <f>E189+E190</f>
        <v>85000</v>
      </c>
      <c r="F188" s="14">
        <f>F189+F190</f>
        <v>0</v>
      </c>
      <c r="G188" s="14">
        <f>G189+G190</f>
        <v>0</v>
      </c>
      <c r="H188" s="22">
        <f t="shared" si="2"/>
        <v>85000</v>
      </c>
    </row>
    <row r="189" spans="1:8" ht="12.75">
      <c r="A189" s="12">
        <v>200</v>
      </c>
      <c r="B189" s="4" t="s">
        <v>168</v>
      </c>
      <c r="C189" s="4" t="s">
        <v>157</v>
      </c>
      <c r="D189" s="19"/>
      <c r="E189" s="14">
        <v>85000</v>
      </c>
      <c r="F189" s="14"/>
      <c r="G189" s="14"/>
      <c r="H189" s="22">
        <f t="shared" si="2"/>
        <v>85000</v>
      </c>
    </row>
    <row r="190" spans="1:8" ht="23.25">
      <c r="A190" s="12">
        <v>200</v>
      </c>
      <c r="B190" s="4" t="s">
        <v>123</v>
      </c>
      <c r="C190" s="4" t="s">
        <v>115</v>
      </c>
      <c r="D190" s="19">
        <f>SUM(D191:D197)</f>
        <v>0</v>
      </c>
      <c r="E190" s="14">
        <f>SUM(E191:E197)</f>
        <v>0</v>
      </c>
      <c r="F190" s="14">
        <f>SUM(F191:F197)</f>
        <v>0</v>
      </c>
      <c r="G190" s="14">
        <f>SUM(G191:G197)</f>
        <v>0</v>
      </c>
      <c r="H190" s="22">
        <f t="shared" si="2"/>
        <v>0</v>
      </c>
    </row>
    <row r="191" spans="1:8" ht="12.75">
      <c r="A191" s="12">
        <v>200</v>
      </c>
      <c r="B191" s="4" t="s">
        <v>325</v>
      </c>
      <c r="C191" s="4" t="s">
        <v>254</v>
      </c>
      <c r="D191" s="19"/>
      <c r="E191" s="14"/>
      <c r="F191" s="14"/>
      <c r="G191" s="14"/>
      <c r="H191" s="22">
        <f t="shared" si="2"/>
        <v>0</v>
      </c>
    </row>
    <row r="192" spans="1:8" ht="23.25">
      <c r="A192" s="12">
        <v>200</v>
      </c>
      <c r="B192" s="4" t="s">
        <v>326</v>
      </c>
      <c r="C192" s="4" t="s">
        <v>255</v>
      </c>
      <c r="D192" s="19"/>
      <c r="E192" s="14"/>
      <c r="F192" s="14"/>
      <c r="G192" s="14"/>
      <c r="H192" s="22">
        <f t="shared" si="2"/>
        <v>0</v>
      </c>
    </row>
    <row r="193" spans="1:8" ht="23.25">
      <c r="A193" s="12">
        <v>200</v>
      </c>
      <c r="B193" s="4" t="s">
        <v>327</v>
      </c>
      <c r="C193" s="4" t="s">
        <v>256</v>
      </c>
      <c r="D193" s="19"/>
      <c r="E193" s="14"/>
      <c r="F193" s="14"/>
      <c r="G193" s="14"/>
      <c r="H193" s="22">
        <f t="shared" si="2"/>
        <v>0</v>
      </c>
    </row>
    <row r="194" spans="1:8" ht="12.75">
      <c r="A194" s="12">
        <v>200</v>
      </c>
      <c r="B194" s="4" t="s">
        <v>328</v>
      </c>
      <c r="C194" s="4" t="s">
        <v>257</v>
      </c>
      <c r="D194" s="19"/>
      <c r="E194" s="14"/>
      <c r="F194" s="14"/>
      <c r="G194" s="14"/>
      <c r="H194" s="22">
        <f t="shared" si="2"/>
        <v>0</v>
      </c>
    </row>
    <row r="195" spans="1:8" ht="23.25">
      <c r="A195" s="12">
        <v>200</v>
      </c>
      <c r="B195" s="4" t="s">
        <v>329</v>
      </c>
      <c r="C195" s="4" t="s">
        <v>258</v>
      </c>
      <c r="D195" s="19"/>
      <c r="E195" s="14"/>
      <c r="F195" s="14"/>
      <c r="G195" s="14"/>
      <c r="H195" s="22">
        <f t="shared" si="2"/>
        <v>0</v>
      </c>
    </row>
    <row r="196" spans="1:8" ht="23.25">
      <c r="A196" s="12">
        <v>200</v>
      </c>
      <c r="B196" s="4" t="s">
        <v>330</v>
      </c>
      <c r="C196" s="4" t="s">
        <v>259</v>
      </c>
      <c r="D196" s="19"/>
      <c r="E196" s="14"/>
      <c r="F196" s="14"/>
      <c r="G196" s="14"/>
      <c r="H196" s="22">
        <f t="shared" si="2"/>
        <v>0</v>
      </c>
    </row>
    <row r="197" spans="1:8" ht="34.5">
      <c r="A197" s="12">
        <v>200</v>
      </c>
      <c r="B197" s="4" t="s">
        <v>331</v>
      </c>
      <c r="C197" s="4" t="s">
        <v>292</v>
      </c>
      <c r="D197" s="19"/>
      <c r="E197" s="14"/>
      <c r="F197" s="14"/>
      <c r="G197" s="14"/>
      <c r="H197" s="22">
        <f t="shared" si="2"/>
        <v>0</v>
      </c>
    </row>
    <row r="198" spans="1:8" s="7" customFormat="1" ht="18.75" customHeight="1">
      <c r="A198" s="5">
        <v>200</v>
      </c>
      <c r="B198" s="6" t="s">
        <v>102</v>
      </c>
      <c r="C198" s="6" t="s">
        <v>131</v>
      </c>
      <c r="D198" s="16">
        <f>D200+D205</f>
        <v>0</v>
      </c>
      <c r="E198" s="17">
        <f>E200+E205</f>
        <v>5829191</v>
      </c>
      <c r="F198" s="17">
        <f>F200+F205</f>
        <v>0</v>
      </c>
      <c r="G198" s="17">
        <f>G200+G205</f>
        <v>3697627.86</v>
      </c>
      <c r="H198" s="22">
        <f t="shared" si="2"/>
        <v>2131563.14</v>
      </c>
    </row>
    <row r="199" spans="1:8" ht="16.5" customHeight="1">
      <c r="A199" s="12">
        <v>200</v>
      </c>
      <c r="B199" s="4" t="s">
        <v>137</v>
      </c>
      <c r="C199" s="4" t="s">
        <v>10</v>
      </c>
      <c r="D199" s="19"/>
      <c r="E199" s="14"/>
      <c r="F199" s="14"/>
      <c r="G199" s="14"/>
      <c r="H199" s="22">
        <f aca="true" t="shared" si="4" ref="H199:H263">E199-G199</f>
        <v>0</v>
      </c>
    </row>
    <row r="200" spans="1:8" ht="15.75" customHeight="1">
      <c r="A200" s="12">
        <v>200</v>
      </c>
      <c r="B200" s="4" t="s">
        <v>46</v>
      </c>
      <c r="C200" s="4" t="s">
        <v>35</v>
      </c>
      <c r="D200" s="19">
        <f>D201+D202+D203+D204</f>
        <v>0</v>
      </c>
      <c r="E200" s="23">
        <f>E201+E202+E203+E204</f>
        <v>5460191</v>
      </c>
      <c r="F200" s="14">
        <f>F201+F202+F203+F204</f>
        <v>0</v>
      </c>
      <c r="G200" s="14">
        <f>G201+G202+G203+G204</f>
        <v>3579461.36</v>
      </c>
      <c r="H200" s="22">
        <f t="shared" si="4"/>
        <v>1880729.6400000001</v>
      </c>
    </row>
    <row r="201" spans="1:8" ht="12.75">
      <c r="A201" s="12">
        <v>200</v>
      </c>
      <c r="B201" s="4" t="s">
        <v>65</v>
      </c>
      <c r="C201" s="4" t="s">
        <v>72</v>
      </c>
      <c r="D201" s="19"/>
      <c r="E201" s="23">
        <f>10000+20000+10000</f>
        <v>40000</v>
      </c>
      <c r="F201" s="14"/>
      <c r="G201" s="14">
        <f>4800+15600+6000+7200</f>
        <v>33600</v>
      </c>
      <c r="H201" s="22">
        <f t="shared" si="4"/>
        <v>6400</v>
      </c>
    </row>
    <row r="202" spans="1:10" ht="13.5" customHeight="1">
      <c r="A202" s="12">
        <v>200</v>
      </c>
      <c r="B202" s="4" t="s">
        <v>162</v>
      </c>
      <c r="C202" s="4" t="s">
        <v>144</v>
      </c>
      <c r="D202" s="19"/>
      <c r="E202" s="23">
        <f>3420000-629000-100000+30000-200000-65000+219191+410000</f>
        <v>3085191</v>
      </c>
      <c r="F202" s="14"/>
      <c r="G202" s="14">
        <f>184976.95+157503.63+108127.73+2168.04+249409.95+144765.9+98574.42+94065.08+170783.49+128087.62+88087.62+232892.58</f>
        <v>1659443.0100000002</v>
      </c>
      <c r="H202" s="22">
        <f t="shared" si="4"/>
        <v>1425747.9899999998</v>
      </c>
      <c r="I202">
        <f>2168.04</f>
        <v>2168.04</v>
      </c>
      <c r="J202" t="s">
        <v>361</v>
      </c>
    </row>
    <row r="203" spans="1:8" ht="12.75">
      <c r="A203" s="12">
        <v>200</v>
      </c>
      <c r="B203" s="4" t="s">
        <v>135</v>
      </c>
      <c r="C203" s="4" t="s">
        <v>107</v>
      </c>
      <c r="D203" s="19"/>
      <c r="E203" s="23">
        <f>1724000+255000+100000-100000</f>
        <v>1979000</v>
      </c>
      <c r="F203" s="14"/>
      <c r="G203" s="14">
        <f>1000+3478.1+388724+50024+356841+14007+6955.2+22448+99452+10500+96674+1987.2+4002+429456+50219+598+4002</f>
        <v>1540367.4999999998</v>
      </c>
      <c r="H203" s="22">
        <f t="shared" si="4"/>
        <v>438632.50000000023</v>
      </c>
    </row>
    <row r="204" spans="1:8" ht="14.25" customHeight="1">
      <c r="A204" s="12">
        <v>200</v>
      </c>
      <c r="B204" s="4" t="s">
        <v>81</v>
      </c>
      <c r="C204" s="4" t="s">
        <v>114</v>
      </c>
      <c r="D204" s="19"/>
      <c r="E204" s="23">
        <f>20000+80000+66000+190000</f>
        <v>356000</v>
      </c>
      <c r="F204" s="14"/>
      <c r="G204" s="14">
        <f>6003+20502+3000+10180.41+15000+19200+16040+20485+10170.59+35000+10005+30000+5000+15076.35+20356.5+19200+24500+7000+10000+20000+3814+25518</f>
        <v>346050.85</v>
      </c>
      <c r="H204" s="22">
        <f t="shared" si="4"/>
        <v>9949.150000000023</v>
      </c>
    </row>
    <row r="205" spans="1:8" ht="12.75">
      <c r="A205" s="12">
        <v>200</v>
      </c>
      <c r="B205" s="4" t="s">
        <v>172</v>
      </c>
      <c r="C205" s="4" t="s">
        <v>132</v>
      </c>
      <c r="D205" s="19">
        <f>D206+D207</f>
        <v>0</v>
      </c>
      <c r="E205" s="23">
        <f>E206+E207</f>
        <v>369000</v>
      </c>
      <c r="F205" s="14">
        <f>F206+F207</f>
        <v>0</v>
      </c>
      <c r="G205" s="14">
        <f>G206+G207</f>
        <v>118166.5</v>
      </c>
      <c r="H205" s="22">
        <f t="shared" si="4"/>
        <v>250833.5</v>
      </c>
    </row>
    <row r="206" spans="1:8" ht="12.75">
      <c r="A206" s="12">
        <v>200</v>
      </c>
      <c r="B206" s="4" t="s">
        <v>124</v>
      </c>
      <c r="C206" s="4" t="s">
        <v>157</v>
      </c>
      <c r="D206" s="19"/>
      <c r="E206" s="14">
        <f>50000+100000</f>
        <v>150000</v>
      </c>
      <c r="F206" s="14"/>
      <c r="G206" s="14"/>
      <c r="H206" s="22">
        <f t="shared" si="4"/>
        <v>150000</v>
      </c>
    </row>
    <row r="207" spans="1:8" ht="23.25">
      <c r="A207" s="12">
        <v>200</v>
      </c>
      <c r="B207" s="4" t="s">
        <v>169</v>
      </c>
      <c r="C207" s="4" t="s">
        <v>115</v>
      </c>
      <c r="D207" s="19">
        <f>SUM(D208:D214)</f>
        <v>0</v>
      </c>
      <c r="E207" s="14">
        <f>SUM(E208:E214)</f>
        <v>219000</v>
      </c>
      <c r="F207" s="14">
        <f>SUM(F208:F214)</f>
        <v>0</v>
      </c>
      <c r="G207" s="14">
        <f>SUM(G208:G214)</f>
        <v>118166.5</v>
      </c>
      <c r="H207" s="22">
        <f t="shared" si="4"/>
        <v>100833.5</v>
      </c>
    </row>
    <row r="208" spans="1:8" ht="12.75">
      <c r="A208" s="12">
        <v>200</v>
      </c>
      <c r="B208" s="4" t="s">
        <v>332</v>
      </c>
      <c r="C208" s="4" t="s">
        <v>254</v>
      </c>
      <c r="D208" s="19"/>
      <c r="E208" s="14"/>
      <c r="F208" s="14"/>
      <c r="G208" s="14"/>
      <c r="H208" s="22">
        <f t="shared" si="4"/>
        <v>0</v>
      </c>
    </row>
    <row r="209" spans="1:8" ht="23.25">
      <c r="A209" s="12">
        <v>200</v>
      </c>
      <c r="B209" s="4" t="s">
        <v>333</v>
      </c>
      <c r="C209" s="4" t="s">
        <v>255</v>
      </c>
      <c r="D209" s="19"/>
      <c r="E209" s="14"/>
      <c r="F209" s="14"/>
      <c r="G209" s="14"/>
      <c r="H209" s="22">
        <f t="shared" si="4"/>
        <v>0</v>
      </c>
    </row>
    <row r="210" spans="1:8" ht="23.25">
      <c r="A210" s="12">
        <v>200</v>
      </c>
      <c r="B210" s="4" t="s">
        <v>334</v>
      </c>
      <c r="C210" s="4" t="s">
        <v>256</v>
      </c>
      <c r="D210" s="19"/>
      <c r="E210" s="14"/>
      <c r="F210" s="14"/>
      <c r="G210" s="14"/>
      <c r="H210" s="22">
        <f t="shared" si="4"/>
        <v>0</v>
      </c>
    </row>
    <row r="211" spans="1:8" ht="12.75">
      <c r="A211" s="12">
        <v>200</v>
      </c>
      <c r="B211" s="4" t="s">
        <v>335</v>
      </c>
      <c r="C211" s="4" t="s">
        <v>257</v>
      </c>
      <c r="D211" s="19"/>
      <c r="E211" s="14"/>
      <c r="F211" s="14"/>
      <c r="G211" s="14"/>
      <c r="H211" s="22">
        <f t="shared" si="4"/>
        <v>0</v>
      </c>
    </row>
    <row r="212" spans="1:11" ht="23.25">
      <c r="A212" s="12">
        <v>200</v>
      </c>
      <c r="B212" s="4" t="s">
        <v>336</v>
      </c>
      <c r="C212" s="4" t="s">
        <v>258</v>
      </c>
      <c r="D212" s="19"/>
      <c r="E212" s="23">
        <f>50000+100000+4000+65000</f>
        <v>219000</v>
      </c>
      <c r="F212" s="14"/>
      <c r="G212" s="14">
        <f>2450+35850+7650+6416.5+1300+64500</f>
        <v>118166.5</v>
      </c>
      <c r="H212" s="22">
        <f t="shared" si="4"/>
        <v>100833.5</v>
      </c>
      <c r="I212">
        <f>100000</f>
        <v>100000</v>
      </c>
      <c r="J212" s="27">
        <f>H212-I212</f>
        <v>833.5</v>
      </c>
      <c r="K212" t="s">
        <v>362</v>
      </c>
    </row>
    <row r="213" spans="1:8" ht="23.25">
      <c r="A213" s="12">
        <v>200</v>
      </c>
      <c r="B213" s="4" t="s">
        <v>337</v>
      </c>
      <c r="C213" s="4" t="s">
        <v>259</v>
      </c>
      <c r="D213" s="19"/>
      <c r="E213" s="14"/>
      <c r="F213" s="14"/>
      <c r="G213" s="14"/>
      <c r="H213" s="22">
        <f t="shared" si="4"/>
        <v>0</v>
      </c>
    </row>
    <row r="214" spans="1:8" ht="34.5">
      <c r="A214" s="12">
        <v>200</v>
      </c>
      <c r="B214" s="4" t="s">
        <v>316</v>
      </c>
      <c r="C214" s="4" t="s">
        <v>292</v>
      </c>
      <c r="D214" s="19"/>
      <c r="E214" s="14"/>
      <c r="F214" s="14"/>
      <c r="G214" s="14"/>
      <c r="H214" s="22">
        <f t="shared" si="4"/>
        <v>0</v>
      </c>
    </row>
    <row r="215" spans="1:8" s="7" customFormat="1" ht="26.25" customHeight="1">
      <c r="A215" s="5">
        <v>200</v>
      </c>
      <c r="B215" s="6" t="s">
        <v>73</v>
      </c>
      <c r="C215" s="6" t="s">
        <v>97</v>
      </c>
      <c r="D215" s="16">
        <f>D217+D220</f>
        <v>0</v>
      </c>
      <c r="E215" s="17">
        <f>E217+E220</f>
        <v>0</v>
      </c>
      <c r="F215" s="17">
        <f>F217+F220</f>
        <v>0</v>
      </c>
      <c r="G215" s="17">
        <f>G217+G220</f>
        <v>0</v>
      </c>
      <c r="H215" s="22">
        <f t="shared" si="4"/>
        <v>0</v>
      </c>
    </row>
    <row r="216" spans="1:8" ht="12.75" hidden="1">
      <c r="A216" s="12">
        <v>200</v>
      </c>
      <c r="B216" s="4" t="s">
        <v>13</v>
      </c>
      <c r="C216" s="4" t="s">
        <v>10</v>
      </c>
      <c r="D216" s="19"/>
      <c r="E216" s="14"/>
      <c r="F216" s="14"/>
      <c r="G216" s="14"/>
      <c r="H216" s="22">
        <f t="shared" si="4"/>
        <v>0</v>
      </c>
    </row>
    <row r="217" spans="1:8" ht="15" customHeight="1">
      <c r="A217" s="12">
        <v>200</v>
      </c>
      <c r="B217" s="4" t="s">
        <v>100</v>
      </c>
      <c r="C217" s="4" t="s">
        <v>35</v>
      </c>
      <c r="D217" s="19">
        <f>D218+D219</f>
        <v>0</v>
      </c>
      <c r="E217" s="14">
        <f>E218+E219</f>
        <v>0</v>
      </c>
      <c r="F217" s="14">
        <f>F218+F219</f>
        <v>0</v>
      </c>
      <c r="G217" s="14">
        <f>G218+G219</f>
        <v>0</v>
      </c>
      <c r="H217" s="22">
        <f t="shared" si="4"/>
        <v>0</v>
      </c>
    </row>
    <row r="218" spans="1:8" ht="15" customHeight="1">
      <c r="A218" s="12">
        <v>200</v>
      </c>
      <c r="B218" s="4" t="s">
        <v>214</v>
      </c>
      <c r="C218" s="4" t="s">
        <v>107</v>
      </c>
      <c r="D218" s="19"/>
      <c r="E218" s="14"/>
      <c r="F218" s="14"/>
      <c r="G218" s="14"/>
      <c r="H218" s="22">
        <f t="shared" si="4"/>
        <v>0</v>
      </c>
    </row>
    <row r="219" spans="1:8" ht="15" customHeight="1">
      <c r="A219" s="12">
        <v>200</v>
      </c>
      <c r="B219" s="4" t="s">
        <v>105</v>
      </c>
      <c r="C219" s="4" t="s">
        <v>114</v>
      </c>
      <c r="D219" s="19"/>
      <c r="E219" s="14"/>
      <c r="F219" s="14"/>
      <c r="G219" s="14"/>
      <c r="H219" s="22">
        <f t="shared" si="4"/>
        <v>0</v>
      </c>
    </row>
    <row r="220" spans="1:8" ht="15" customHeight="1">
      <c r="A220" s="12">
        <v>200</v>
      </c>
      <c r="B220" s="4" t="s">
        <v>20</v>
      </c>
      <c r="C220" s="4" t="s">
        <v>132</v>
      </c>
      <c r="D220" s="19">
        <f>D221</f>
        <v>0</v>
      </c>
      <c r="E220" s="14">
        <f>E221</f>
        <v>0</v>
      </c>
      <c r="F220" s="14">
        <f>F221</f>
        <v>0</v>
      </c>
      <c r="G220" s="14">
        <f>G221</f>
        <v>0</v>
      </c>
      <c r="H220" s="22">
        <f t="shared" si="4"/>
        <v>0</v>
      </c>
    </row>
    <row r="221" spans="1:11" ht="14.25" customHeight="1">
      <c r="A221" s="12">
        <v>200</v>
      </c>
      <c r="B221" s="4" t="s">
        <v>69</v>
      </c>
      <c r="C221" s="4" t="s">
        <v>157</v>
      </c>
      <c r="D221" s="19"/>
      <c r="E221" s="14">
        <f>100000-100000</f>
        <v>0</v>
      </c>
      <c r="F221" s="14"/>
      <c r="G221" s="14"/>
      <c r="H221" s="22">
        <f t="shared" si="4"/>
        <v>0</v>
      </c>
      <c r="K221" t="s">
        <v>365</v>
      </c>
    </row>
    <row r="222" spans="1:8" ht="27.75" customHeight="1">
      <c r="A222" s="12">
        <v>200</v>
      </c>
      <c r="B222" s="4" t="s">
        <v>346</v>
      </c>
      <c r="C222" s="4" t="s">
        <v>115</v>
      </c>
      <c r="D222" s="19">
        <f>SUM(D223:D229)</f>
        <v>0</v>
      </c>
      <c r="E222" s="14">
        <f>SUM(E223:E229)</f>
        <v>0</v>
      </c>
      <c r="F222" s="14">
        <f>SUM(F223:F229)</f>
        <v>0</v>
      </c>
      <c r="G222" s="14">
        <f>SUM(G223:G229)</f>
        <v>0</v>
      </c>
      <c r="H222" s="22">
        <f t="shared" si="4"/>
        <v>0</v>
      </c>
    </row>
    <row r="223" spans="1:8" ht="14.25" customHeight="1">
      <c r="A223" s="12">
        <v>200</v>
      </c>
      <c r="B223" s="4" t="s">
        <v>338</v>
      </c>
      <c r="C223" s="4" t="s">
        <v>254</v>
      </c>
      <c r="D223" s="19"/>
      <c r="E223" s="14"/>
      <c r="F223" s="14"/>
      <c r="G223" s="14"/>
      <c r="H223" s="22">
        <f t="shared" si="4"/>
        <v>0</v>
      </c>
    </row>
    <row r="224" spans="1:8" ht="23.25" customHeight="1">
      <c r="A224" s="12">
        <v>200</v>
      </c>
      <c r="B224" s="4" t="s">
        <v>339</v>
      </c>
      <c r="C224" s="4" t="s">
        <v>255</v>
      </c>
      <c r="D224" s="19"/>
      <c r="E224" s="14"/>
      <c r="F224" s="14"/>
      <c r="G224" s="14"/>
      <c r="H224" s="22">
        <f t="shared" si="4"/>
        <v>0</v>
      </c>
    </row>
    <row r="225" spans="1:8" ht="28.5" customHeight="1">
      <c r="A225" s="12">
        <v>200</v>
      </c>
      <c r="B225" s="4" t="s">
        <v>340</v>
      </c>
      <c r="C225" s="4" t="s">
        <v>256</v>
      </c>
      <c r="D225" s="19"/>
      <c r="E225" s="14"/>
      <c r="F225" s="14"/>
      <c r="G225" s="14"/>
      <c r="H225" s="22">
        <f t="shared" si="4"/>
        <v>0</v>
      </c>
    </row>
    <row r="226" spans="1:8" ht="24" customHeight="1">
      <c r="A226" s="12">
        <v>200</v>
      </c>
      <c r="B226" s="4" t="s">
        <v>347</v>
      </c>
      <c r="C226" s="4" t="s">
        <v>257</v>
      </c>
      <c r="D226" s="19"/>
      <c r="E226" s="14"/>
      <c r="F226" s="14"/>
      <c r="G226" s="14"/>
      <c r="H226" s="22">
        <f t="shared" si="4"/>
        <v>0</v>
      </c>
    </row>
    <row r="227" spans="1:8" ht="25.5" customHeight="1">
      <c r="A227" s="12">
        <v>200</v>
      </c>
      <c r="B227" s="4" t="s">
        <v>348</v>
      </c>
      <c r="C227" s="4" t="s">
        <v>258</v>
      </c>
      <c r="D227" s="19"/>
      <c r="E227" s="14"/>
      <c r="F227" s="14"/>
      <c r="G227" s="14"/>
      <c r="H227" s="22">
        <f t="shared" si="4"/>
        <v>0</v>
      </c>
    </row>
    <row r="228" spans="1:8" ht="32.25" customHeight="1">
      <c r="A228" s="12">
        <v>200</v>
      </c>
      <c r="B228" s="4" t="s">
        <v>349</v>
      </c>
      <c r="C228" s="4" t="s">
        <v>259</v>
      </c>
      <c r="D228" s="19"/>
      <c r="E228" s="14"/>
      <c r="F228" s="14"/>
      <c r="G228" s="14"/>
      <c r="H228" s="22">
        <f t="shared" si="4"/>
        <v>0</v>
      </c>
    </row>
    <row r="229" spans="1:8" ht="39" customHeight="1">
      <c r="A229" s="12">
        <v>200</v>
      </c>
      <c r="B229" s="4" t="s">
        <v>350</v>
      </c>
      <c r="C229" s="4" t="s">
        <v>292</v>
      </c>
      <c r="D229" s="19"/>
      <c r="E229" s="14"/>
      <c r="F229" s="14"/>
      <c r="G229" s="14"/>
      <c r="H229" s="22">
        <f t="shared" si="4"/>
        <v>0</v>
      </c>
    </row>
    <row r="230" spans="1:8" s="7" customFormat="1" ht="18" customHeight="1">
      <c r="A230" s="5">
        <v>200</v>
      </c>
      <c r="B230" s="6" t="s">
        <v>158</v>
      </c>
      <c r="C230" s="6" t="s">
        <v>156</v>
      </c>
      <c r="D230" s="16">
        <f>D232+D241+D242</f>
        <v>0</v>
      </c>
      <c r="E230" s="17">
        <f>E232+E241+E242</f>
        <v>2857000</v>
      </c>
      <c r="F230" s="17">
        <f>F232+F241+F242</f>
        <v>0</v>
      </c>
      <c r="G230" s="17">
        <f>G232+G241+G242</f>
        <v>1384495.35</v>
      </c>
      <c r="H230" s="22">
        <f t="shared" si="4"/>
        <v>1472504.65</v>
      </c>
    </row>
    <row r="231" spans="1:8" ht="1.5" customHeight="1" hidden="1">
      <c r="A231" s="12">
        <v>200</v>
      </c>
      <c r="B231" s="4" t="s">
        <v>85</v>
      </c>
      <c r="C231" s="4" t="s">
        <v>10</v>
      </c>
      <c r="D231" s="19"/>
      <c r="E231" s="14"/>
      <c r="F231" s="14"/>
      <c r="G231" s="14"/>
      <c r="H231" s="22">
        <f t="shared" si="4"/>
        <v>0</v>
      </c>
    </row>
    <row r="232" spans="1:8" ht="13.5" customHeight="1">
      <c r="A232" s="12">
        <v>200</v>
      </c>
      <c r="B232" s="4" t="s">
        <v>2</v>
      </c>
      <c r="C232" s="4" t="s">
        <v>35</v>
      </c>
      <c r="D232" s="19">
        <f>D233+D234+D235+D236+D237+D238+D239+D240</f>
        <v>0</v>
      </c>
      <c r="E232" s="14">
        <f>E233+E234+E235+E236+E237+E238+E239+E240</f>
        <v>2576000</v>
      </c>
      <c r="F232" s="14">
        <f>F233+F234+F235+F236+F237+F238+F239+F240</f>
        <v>0</v>
      </c>
      <c r="G232" s="14">
        <f>G233+G234+G235+G236+G237+G238+G239+G240</f>
        <v>1239275.25</v>
      </c>
      <c r="H232" s="22">
        <f t="shared" si="4"/>
        <v>1336724.75</v>
      </c>
    </row>
    <row r="233" spans="1:8" ht="12.75">
      <c r="A233" s="12">
        <v>200</v>
      </c>
      <c r="B233" s="4" t="s">
        <v>93</v>
      </c>
      <c r="C233" s="4" t="s">
        <v>98</v>
      </c>
      <c r="D233" s="19"/>
      <c r="E233" s="14">
        <f>55000</f>
        <v>55000</v>
      </c>
      <c r="F233" s="14"/>
      <c r="G233" s="14">
        <f>2840.61+3036.98+2915.04+2883.15</f>
        <v>11675.78</v>
      </c>
      <c r="H233" s="22">
        <f t="shared" si="4"/>
        <v>43324.22</v>
      </c>
    </row>
    <row r="234" spans="1:8" ht="12.75">
      <c r="A234" s="12">
        <v>200</v>
      </c>
      <c r="B234" s="4" t="s">
        <v>19</v>
      </c>
      <c r="C234" s="4" t="s">
        <v>72</v>
      </c>
      <c r="D234" s="19"/>
      <c r="E234" s="14"/>
      <c r="F234" s="14"/>
      <c r="G234" s="14"/>
      <c r="H234" s="22">
        <f t="shared" si="4"/>
        <v>0</v>
      </c>
    </row>
    <row r="235" spans="1:8" ht="12.75">
      <c r="A235" s="12">
        <v>200</v>
      </c>
      <c r="B235" s="4" t="s">
        <v>122</v>
      </c>
      <c r="C235" s="4" t="s">
        <v>144</v>
      </c>
      <c r="D235" s="19"/>
      <c r="E235" s="14">
        <f>969000-91000-53000</f>
        <v>825000</v>
      </c>
      <c r="F235" s="14"/>
      <c r="G235" s="14">
        <f>30000+336.96+897.12+128941.29+7908.3+30000+136184.68+523.32+196.56+11003.22+30000+635.46+121832.41+238.68+30000+96030.92+30000</f>
        <v>654728.92</v>
      </c>
      <c r="H235" s="22">
        <f t="shared" si="4"/>
        <v>170271.07999999996</v>
      </c>
    </row>
    <row r="236" spans="1:8" ht="12.75">
      <c r="A236" s="12">
        <v>200</v>
      </c>
      <c r="B236" s="4" t="s">
        <v>90</v>
      </c>
      <c r="C236" s="4" t="s">
        <v>107</v>
      </c>
      <c r="D236" s="19"/>
      <c r="E236" s="14">
        <v>760000</v>
      </c>
      <c r="F236" s="14"/>
      <c r="G236" s="14">
        <f>1611.54+4200+2500+10440+5184+985.93+10440+5584+2500+985.93+985.93+5184+10440+2500+1560+10440</f>
        <v>75541.33</v>
      </c>
      <c r="H236" s="22">
        <f t="shared" si="4"/>
        <v>684458.67</v>
      </c>
    </row>
    <row r="237" spans="1:8" ht="12.75">
      <c r="A237" s="12">
        <v>200</v>
      </c>
      <c r="B237" s="4" t="s">
        <v>26</v>
      </c>
      <c r="C237" s="4" t="s">
        <v>114</v>
      </c>
      <c r="D237" s="19"/>
      <c r="E237" s="14">
        <v>936000</v>
      </c>
      <c r="F237" s="14"/>
      <c r="G237" s="14">
        <f>38848+19288.9+3380+6100+1500+10005+38848+23670.42+10000+15000+4200+4200+19292.9+38844+8500+1000+5804+38848+180000+30000</f>
        <v>497329.22</v>
      </c>
      <c r="H237" s="22">
        <f t="shared" si="4"/>
        <v>438670.78</v>
      </c>
    </row>
    <row r="238" spans="1:8" ht="12.75">
      <c r="A238" s="12">
        <v>200</v>
      </c>
      <c r="B238" s="4" t="s">
        <v>245</v>
      </c>
      <c r="C238" s="4" t="s">
        <v>237</v>
      </c>
      <c r="D238" s="19"/>
      <c r="E238" s="14"/>
      <c r="F238" s="14"/>
      <c r="G238" s="14"/>
      <c r="H238" s="22">
        <f t="shared" si="4"/>
        <v>0</v>
      </c>
    </row>
    <row r="239" spans="1:8" ht="23.25">
      <c r="A239" s="12">
        <v>200</v>
      </c>
      <c r="B239" s="4" t="s">
        <v>246</v>
      </c>
      <c r="C239" s="4" t="s">
        <v>239</v>
      </c>
      <c r="D239" s="19"/>
      <c r="E239" s="14"/>
      <c r="F239" s="14"/>
      <c r="G239" s="14"/>
      <c r="H239" s="22">
        <f t="shared" si="4"/>
        <v>0</v>
      </c>
    </row>
    <row r="240" spans="1:8" ht="34.5">
      <c r="A240" s="12">
        <v>200</v>
      </c>
      <c r="B240" s="4" t="s">
        <v>247</v>
      </c>
      <c r="C240" s="4" t="s">
        <v>241</v>
      </c>
      <c r="D240" s="19"/>
      <c r="E240" s="14"/>
      <c r="F240" s="14"/>
      <c r="G240" s="14"/>
      <c r="H240" s="22">
        <f t="shared" si="4"/>
        <v>0</v>
      </c>
    </row>
    <row r="241" spans="1:8" ht="12.75">
      <c r="A241" s="12">
        <v>200</v>
      </c>
      <c r="B241" s="4" t="s">
        <v>140</v>
      </c>
      <c r="C241" s="4" t="s">
        <v>159</v>
      </c>
      <c r="D241" s="19"/>
      <c r="E241" s="14"/>
      <c r="F241" s="14"/>
      <c r="G241" s="14"/>
      <c r="H241" s="22">
        <f t="shared" si="4"/>
        <v>0</v>
      </c>
    </row>
    <row r="242" spans="1:8" ht="12.75">
      <c r="A242" s="12">
        <v>200</v>
      </c>
      <c r="B242" s="4" t="s">
        <v>112</v>
      </c>
      <c r="C242" s="4" t="s">
        <v>132</v>
      </c>
      <c r="D242" s="19">
        <f>D243+D244</f>
        <v>0</v>
      </c>
      <c r="E242" s="14">
        <f>E243+E244</f>
        <v>281000</v>
      </c>
      <c r="F242" s="14">
        <f>F243+F244</f>
        <v>0</v>
      </c>
      <c r="G242" s="14">
        <f>G243+G244</f>
        <v>145220.1</v>
      </c>
      <c r="H242" s="22">
        <f t="shared" si="4"/>
        <v>135779.9</v>
      </c>
    </row>
    <row r="243" spans="1:8" ht="12.75">
      <c r="A243" s="12">
        <v>200</v>
      </c>
      <c r="B243" s="4" t="s">
        <v>163</v>
      </c>
      <c r="C243" s="4" t="s">
        <v>157</v>
      </c>
      <c r="D243" s="19"/>
      <c r="E243" s="23">
        <f>10000+30000+53000</f>
        <v>93000</v>
      </c>
      <c r="F243" s="14"/>
      <c r="G243" s="14">
        <f>7800+29000+55800</f>
        <v>92600</v>
      </c>
      <c r="H243" s="22">
        <f t="shared" si="4"/>
        <v>400</v>
      </c>
    </row>
    <row r="244" spans="1:8" ht="23.25">
      <c r="A244" s="12">
        <v>200</v>
      </c>
      <c r="B244" s="4" t="s">
        <v>116</v>
      </c>
      <c r="C244" s="4" t="s">
        <v>115</v>
      </c>
      <c r="D244" s="19">
        <f>D245+D246+D247+D248+D249+D250+D251</f>
        <v>0</v>
      </c>
      <c r="E244" s="14">
        <f>E245+E246+E247+E248+E249+E250+E251</f>
        <v>188000</v>
      </c>
      <c r="F244" s="14">
        <f>F245+F246+F247+F248+F249+F250+F251</f>
        <v>0</v>
      </c>
      <c r="G244" s="14">
        <f>G245+G246+G247+G248+G249+G250+G251</f>
        <v>52620.1</v>
      </c>
      <c r="H244" s="22">
        <f t="shared" si="4"/>
        <v>135379.9</v>
      </c>
    </row>
    <row r="245" spans="1:8" ht="12.75">
      <c r="A245" s="12">
        <v>200</v>
      </c>
      <c r="B245" s="4" t="s">
        <v>278</v>
      </c>
      <c r="C245" s="4" t="s">
        <v>254</v>
      </c>
      <c r="D245" s="19"/>
      <c r="E245" s="14"/>
      <c r="F245" s="14"/>
      <c r="G245" s="14"/>
      <c r="H245" s="22">
        <f t="shared" si="4"/>
        <v>0</v>
      </c>
    </row>
    <row r="246" spans="1:8" ht="23.25">
      <c r="A246" s="12">
        <v>200</v>
      </c>
      <c r="B246" s="4" t="s">
        <v>279</v>
      </c>
      <c r="C246" s="4" t="s">
        <v>255</v>
      </c>
      <c r="D246" s="19"/>
      <c r="E246" s="14"/>
      <c r="F246" s="14"/>
      <c r="G246" s="14"/>
      <c r="H246" s="22">
        <f t="shared" si="4"/>
        <v>0</v>
      </c>
    </row>
    <row r="247" spans="1:8" ht="23.25">
      <c r="A247" s="12">
        <v>200</v>
      </c>
      <c r="B247" s="4" t="s">
        <v>280</v>
      </c>
      <c r="C247" s="4" t="s">
        <v>256</v>
      </c>
      <c r="D247" s="19"/>
      <c r="E247" s="14">
        <f>1000</f>
        <v>1000</v>
      </c>
      <c r="F247" s="14"/>
      <c r="G247" s="14">
        <f>500</f>
        <v>500</v>
      </c>
      <c r="H247" s="22">
        <f t="shared" si="4"/>
        <v>500</v>
      </c>
    </row>
    <row r="248" spans="1:8" ht="15.75" customHeight="1">
      <c r="A248" s="12">
        <v>200</v>
      </c>
      <c r="B248" s="4" t="s">
        <v>281</v>
      </c>
      <c r="C248" s="4" t="s">
        <v>257</v>
      </c>
      <c r="D248" s="19"/>
      <c r="E248" s="14"/>
      <c r="F248" s="14"/>
      <c r="G248" s="14"/>
      <c r="H248" s="22">
        <f t="shared" si="4"/>
        <v>0</v>
      </c>
    </row>
    <row r="249" spans="1:8" ht="23.25">
      <c r="A249" s="12">
        <v>200</v>
      </c>
      <c r="B249" s="4" t="s">
        <v>282</v>
      </c>
      <c r="C249" s="4" t="s">
        <v>258</v>
      </c>
      <c r="D249" s="19"/>
      <c r="E249" s="14">
        <f>198000-1000-30000</f>
        <v>167000</v>
      </c>
      <c r="F249" s="14"/>
      <c r="G249" s="14">
        <f>914+8144.1+1287+1269+3500+1205+5200+4721+12490+13390</f>
        <v>52120.1</v>
      </c>
      <c r="H249" s="22">
        <f t="shared" si="4"/>
        <v>114879.9</v>
      </c>
    </row>
    <row r="250" spans="1:8" ht="23.25">
      <c r="A250" s="12">
        <v>200</v>
      </c>
      <c r="B250" s="4" t="s">
        <v>283</v>
      </c>
      <c r="C250" s="4" t="s">
        <v>259</v>
      </c>
      <c r="D250" s="19"/>
      <c r="E250" s="14"/>
      <c r="F250" s="14"/>
      <c r="G250" s="14"/>
      <c r="H250" s="22">
        <f t="shared" si="4"/>
        <v>0</v>
      </c>
    </row>
    <row r="251" spans="1:8" ht="34.5">
      <c r="A251" s="12">
        <v>200</v>
      </c>
      <c r="B251" s="4" t="s">
        <v>291</v>
      </c>
      <c r="C251" s="4" t="s">
        <v>292</v>
      </c>
      <c r="D251" s="19"/>
      <c r="E251" s="14">
        <v>20000</v>
      </c>
      <c r="F251" s="14"/>
      <c r="G251" s="14"/>
      <c r="H251" s="22">
        <f t="shared" si="4"/>
        <v>20000</v>
      </c>
    </row>
    <row r="252" spans="1:8" ht="15.75" customHeight="1">
      <c r="A252" s="5">
        <v>200</v>
      </c>
      <c r="B252" s="6" t="s">
        <v>28</v>
      </c>
      <c r="C252" s="6" t="s">
        <v>142</v>
      </c>
      <c r="D252" s="20">
        <f>D254+D257</f>
        <v>0</v>
      </c>
      <c r="E252" s="15">
        <f>E254+E257</f>
        <v>70000</v>
      </c>
      <c r="F252" s="15">
        <f>F254+F257</f>
        <v>0</v>
      </c>
      <c r="G252" s="15">
        <f>G254+G257</f>
        <v>0</v>
      </c>
      <c r="H252" s="22">
        <f t="shared" si="4"/>
        <v>70000</v>
      </c>
    </row>
    <row r="253" spans="1:8" ht="3" customHeight="1" hidden="1">
      <c r="A253" s="12">
        <v>200</v>
      </c>
      <c r="B253" s="4" t="s">
        <v>58</v>
      </c>
      <c r="C253" s="4" t="s">
        <v>10</v>
      </c>
      <c r="D253" s="19"/>
      <c r="E253" s="14"/>
      <c r="F253" s="14"/>
      <c r="G253" s="14"/>
      <c r="H253" s="22">
        <f t="shared" si="4"/>
        <v>0</v>
      </c>
    </row>
    <row r="254" spans="1:8" ht="16.5" customHeight="1">
      <c r="A254" s="12">
        <v>200</v>
      </c>
      <c r="B254" s="4" t="s">
        <v>146</v>
      </c>
      <c r="C254" s="4" t="s">
        <v>35</v>
      </c>
      <c r="D254" s="19">
        <f>D255+D256</f>
        <v>0</v>
      </c>
      <c r="E254" s="14">
        <f>E255+E256</f>
        <v>50000</v>
      </c>
      <c r="F254" s="14">
        <f>F255+F256</f>
        <v>0</v>
      </c>
      <c r="G254" s="14">
        <f>G255+G256</f>
        <v>0</v>
      </c>
      <c r="H254" s="22">
        <f t="shared" si="4"/>
        <v>50000</v>
      </c>
    </row>
    <row r="255" spans="1:8" ht="12.75">
      <c r="A255" s="12">
        <v>200</v>
      </c>
      <c r="B255" s="4" t="s">
        <v>215</v>
      </c>
      <c r="C255" s="4" t="s">
        <v>107</v>
      </c>
      <c r="D255" s="19"/>
      <c r="E255" s="14"/>
      <c r="F255" s="14"/>
      <c r="G255" s="14"/>
      <c r="H255" s="22">
        <f t="shared" si="4"/>
        <v>0</v>
      </c>
    </row>
    <row r="256" spans="1:8" ht="12.75">
      <c r="A256" s="12">
        <v>200</v>
      </c>
      <c r="B256" s="4" t="s">
        <v>161</v>
      </c>
      <c r="C256" s="4" t="s">
        <v>114</v>
      </c>
      <c r="D256" s="19"/>
      <c r="E256" s="14">
        <v>50000</v>
      </c>
      <c r="F256" s="14"/>
      <c r="G256" s="14"/>
      <c r="H256" s="22">
        <f t="shared" si="4"/>
        <v>50000</v>
      </c>
    </row>
    <row r="257" spans="1:8" ht="12.75">
      <c r="A257" s="12">
        <v>200</v>
      </c>
      <c r="B257" s="4" t="s">
        <v>357</v>
      </c>
      <c r="C257" s="4" t="s">
        <v>157</v>
      </c>
      <c r="D257" s="19"/>
      <c r="E257" s="14">
        <v>20000</v>
      </c>
      <c r="F257" s="14"/>
      <c r="G257" s="14"/>
      <c r="H257" s="22">
        <f t="shared" si="4"/>
        <v>20000</v>
      </c>
    </row>
    <row r="258" spans="1:8" ht="24" customHeight="1">
      <c r="A258" s="5">
        <v>200</v>
      </c>
      <c r="B258" s="6" t="s">
        <v>351</v>
      </c>
      <c r="C258" s="6" t="s">
        <v>354</v>
      </c>
      <c r="D258" s="20">
        <f>D260+D264</f>
        <v>0</v>
      </c>
      <c r="E258" s="15">
        <f>E259</f>
        <v>4308000.090000001</v>
      </c>
      <c r="F258" s="15">
        <f>F260+F264</f>
        <v>0</v>
      </c>
      <c r="G258" s="15">
        <f>G260+G264</f>
        <v>0</v>
      </c>
      <c r="H258" s="22">
        <f t="shared" si="4"/>
        <v>4308000.090000001</v>
      </c>
    </row>
    <row r="259" spans="1:8" ht="12.75">
      <c r="A259" s="12">
        <v>200</v>
      </c>
      <c r="B259" s="4" t="s">
        <v>352</v>
      </c>
      <c r="C259" s="4" t="s">
        <v>35</v>
      </c>
      <c r="D259" s="19">
        <f>D260+D262</f>
        <v>0</v>
      </c>
      <c r="E259" s="14">
        <f>E260+E261</f>
        <v>4308000.090000001</v>
      </c>
      <c r="F259" s="14">
        <f>F260+F262</f>
        <v>0</v>
      </c>
      <c r="G259" s="14"/>
      <c r="H259" s="22">
        <f t="shared" si="4"/>
        <v>4308000.090000001</v>
      </c>
    </row>
    <row r="260" spans="1:8" ht="12.75">
      <c r="A260" s="12">
        <v>200</v>
      </c>
      <c r="B260" s="4" t="s">
        <v>353</v>
      </c>
      <c r="C260" s="4" t="s">
        <v>107</v>
      </c>
      <c r="D260" s="19"/>
      <c r="E260" s="14">
        <f>2700000+888000+629000-551.89</f>
        <v>4216448.11</v>
      </c>
      <c r="F260" s="14"/>
      <c r="G260" s="14"/>
      <c r="H260" s="22">
        <f t="shared" si="4"/>
        <v>4216448.11</v>
      </c>
    </row>
    <row r="261" spans="1:8" ht="12.75">
      <c r="A261" s="12">
        <v>200</v>
      </c>
      <c r="B261" s="4" t="s">
        <v>363</v>
      </c>
      <c r="C261" s="4" t="s">
        <v>114</v>
      </c>
      <c r="D261" s="19"/>
      <c r="E261" s="14">
        <f>91000+551.89+0.09</f>
        <v>91551.98</v>
      </c>
      <c r="F261" s="14"/>
      <c r="G261" s="14"/>
      <c r="H261" s="22"/>
    </row>
    <row r="262" spans="1:8" ht="23.25">
      <c r="A262" s="5">
        <v>200</v>
      </c>
      <c r="B262" s="11" t="s">
        <v>216</v>
      </c>
      <c r="C262" s="11" t="s">
        <v>284</v>
      </c>
      <c r="D262" s="20">
        <f>D263</f>
        <v>0</v>
      </c>
      <c r="E262" s="15">
        <f>E263</f>
        <v>216000</v>
      </c>
      <c r="F262" s="15">
        <f>F263</f>
        <v>0</v>
      </c>
      <c r="G262" s="15">
        <f>G263</f>
        <v>64010.280000000006</v>
      </c>
      <c r="H262" s="22">
        <f t="shared" si="4"/>
        <v>151989.72</v>
      </c>
    </row>
    <row r="263" spans="1:8" s="7" customFormat="1" ht="13.5" customHeight="1">
      <c r="A263" s="12">
        <v>200</v>
      </c>
      <c r="B263" s="10" t="s">
        <v>37</v>
      </c>
      <c r="C263" s="10" t="s">
        <v>110</v>
      </c>
      <c r="D263" s="21">
        <f>D265</f>
        <v>0</v>
      </c>
      <c r="E263" s="18">
        <f>E265</f>
        <v>216000</v>
      </c>
      <c r="F263" s="18">
        <f>F265</f>
        <v>0</v>
      </c>
      <c r="G263" s="18">
        <f>G265</f>
        <v>64010.280000000006</v>
      </c>
      <c r="H263" s="22">
        <f t="shared" si="4"/>
        <v>151989.72</v>
      </c>
    </row>
    <row r="264" spans="1:8" ht="12.75" hidden="1">
      <c r="A264" s="12">
        <v>200</v>
      </c>
      <c r="B264" s="4" t="s">
        <v>50</v>
      </c>
      <c r="C264" s="4" t="s">
        <v>10</v>
      </c>
      <c r="D264" s="19"/>
      <c r="E264" s="14"/>
      <c r="F264" s="14"/>
      <c r="G264" s="14"/>
      <c r="H264" s="22">
        <f aca="true" t="shared" si="5" ref="H264:H317">E264-G264</f>
        <v>0</v>
      </c>
    </row>
    <row r="265" spans="1:8" ht="12.75">
      <c r="A265" s="12">
        <v>200</v>
      </c>
      <c r="B265" s="4" t="s">
        <v>145</v>
      </c>
      <c r="C265" s="4" t="s">
        <v>40</v>
      </c>
      <c r="D265" s="19">
        <f>D266</f>
        <v>0</v>
      </c>
      <c r="E265" s="14">
        <f>E266</f>
        <v>216000</v>
      </c>
      <c r="F265" s="14">
        <f>F266</f>
        <v>0</v>
      </c>
      <c r="G265" s="14">
        <f>G266</f>
        <v>64010.280000000006</v>
      </c>
      <c r="H265" s="22">
        <f t="shared" si="5"/>
        <v>151989.72</v>
      </c>
    </row>
    <row r="266" spans="1:8" ht="34.5">
      <c r="A266" s="12">
        <v>200</v>
      </c>
      <c r="B266" s="4" t="s">
        <v>360</v>
      </c>
      <c r="C266" s="4" t="s">
        <v>23</v>
      </c>
      <c r="D266" s="19"/>
      <c r="E266" s="14">
        <f>216000</f>
        <v>216000</v>
      </c>
      <c r="F266" s="14"/>
      <c r="G266" s="14">
        <f>4982.9+4982.9+4982.9+14948.7+18110.31+16002.57</f>
        <v>64010.280000000006</v>
      </c>
      <c r="H266" s="22">
        <f t="shared" si="5"/>
        <v>151989.72</v>
      </c>
    </row>
    <row r="267" spans="1:8" ht="45.75">
      <c r="A267" s="5">
        <v>200</v>
      </c>
      <c r="B267" s="11" t="s">
        <v>217</v>
      </c>
      <c r="C267" s="11" t="s">
        <v>285</v>
      </c>
      <c r="D267" s="20">
        <f>D268</f>
        <v>0</v>
      </c>
      <c r="E267" s="15">
        <f>E268</f>
        <v>58000</v>
      </c>
      <c r="F267" s="15">
        <f>F268</f>
        <v>0</v>
      </c>
      <c r="G267" s="15">
        <f>G268</f>
        <v>20000</v>
      </c>
      <c r="H267" s="22">
        <f t="shared" si="5"/>
        <v>38000</v>
      </c>
    </row>
    <row r="268" spans="1:8" s="7" customFormat="1" ht="21" customHeight="1">
      <c r="A268" s="12">
        <v>200</v>
      </c>
      <c r="B268" s="10" t="s">
        <v>111</v>
      </c>
      <c r="C268" s="10" t="s">
        <v>53</v>
      </c>
      <c r="D268" s="21">
        <f>D270</f>
        <v>0</v>
      </c>
      <c r="E268" s="18">
        <f>E270</f>
        <v>58000</v>
      </c>
      <c r="F268" s="18">
        <f>F270</f>
        <v>0</v>
      </c>
      <c r="G268" s="18">
        <f>G270</f>
        <v>20000</v>
      </c>
      <c r="H268" s="22">
        <f t="shared" si="5"/>
        <v>38000</v>
      </c>
    </row>
    <row r="269" spans="1:8" ht="12.75" hidden="1">
      <c r="A269" s="12">
        <v>200</v>
      </c>
      <c r="B269" s="4" t="s">
        <v>149</v>
      </c>
      <c r="C269" s="4" t="s">
        <v>10</v>
      </c>
      <c r="D269" s="19"/>
      <c r="E269" s="14"/>
      <c r="F269" s="14"/>
      <c r="G269" s="14"/>
      <c r="H269" s="22">
        <f t="shared" si="5"/>
        <v>0</v>
      </c>
    </row>
    <row r="270" spans="1:8" ht="12.75">
      <c r="A270" s="12">
        <v>200</v>
      </c>
      <c r="B270" s="4" t="s">
        <v>59</v>
      </c>
      <c r="C270" s="4" t="s">
        <v>40</v>
      </c>
      <c r="D270" s="19">
        <f>D271</f>
        <v>0</v>
      </c>
      <c r="E270" s="14">
        <f>E271</f>
        <v>58000</v>
      </c>
      <c r="F270" s="14">
        <f>F271</f>
        <v>0</v>
      </c>
      <c r="G270" s="14">
        <f>G271</f>
        <v>20000</v>
      </c>
      <c r="H270" s="22">
        <f t="shared" si="5"/>
        <v>38000</v>
      </c>
    </row>
    <row r="271" spans="1:8" ht="23.25">
      <c r="A271" s="12">
        <v>200</v>
      </c>
      <c r="B271" s="4" t="s">
        <v>76</v>
      </c>
      <c r="C271" s="4" t="s">
        <v>12</v>
      </c>
      <c r="D271" s="19"/>
      <c r="E271" s="14">
        <f>30000+28000</f>
        <v>58000</v>
      </c>
      <c r="F271" s="14"/>
      <c r="G271" s="14">
        <v>20000</v>
      </c>
      <c r="H271" s="22">
        <f t="shared" si="5"/>
        <v>38000</v>
      </c>
    </row>
    <row r="272" spans="1:8" ht="51.75" customHeight="1">
      <c r="A272" s="5">
        <v>200</v>
      </c>
      <c r="B272" s="11" t="s">
        <v>218</v>
      </c>
      <c r="C272" s="11" t="s">
        <v>286</v>
      </c>
      <c r="D272" s="20">
        <f aca="true" t="shared" si="6" ref="D272:G274">D273</f>
        <v>0</v>
      </c>
      <c r="E272" s="15">
        <f t="shared" si="6"/>
        <v>0</v>
      </c>
      <c r="F272" s="15">
        <f t="shared" si="6"/>
        <v>0</v>
      </c>
      <c r="G272" s="15">
        <f t="shared" si="6"/>
        <v>0</v>
      </c>
      <c r="H272" s="22">
        <f t="shared" si="5"/>
        <v>0</v>
      </c>
    </row>
    <row r="273" spans="1:8" ht="15.75" customHeight="1">
      <c r="A273" s="12">
        <v>200</v>
      </c>
      <c r="B273" s="10" t="s">
        <v>21</v>
      </c>
      <c r="C273" s="10" t="s">
        <v>64</v>
      </c>
      <c r="D273" s="19">
        <f t="shared" si="6"/>
        <v>0</v>
      </c>
      <c r="E273" s="14">
        <f t="shared" si="6"/>
        <v>0</v>
      </c>
      <c r="F273" s="14">
        <f t="shared" si="6"/>
        <v>0</v>
      </c>
      <c r="G273" s="14">
        <f t="shared" si="6"/>
        <v>0</v>
      </c>
      <c r="H273" s="22">
        <f t="shared" si="5"/>
        <v>0</v>
      </c>
    </row>
    <row r="274" spans="1:8" ht="12.75">
      <c r="A274" s="12">
        <v>200</v>
      </c>
      <c r="B274" s="4" t="s">
        <v>74</v>
      </c>
      <c r="C274" s="4" t="s">
        <v>132</v>
      </c>
      <c r="D274" s="19">
        <f t="shared" si="6"/>
        <v>0</v>
      </c>
      <c r="E274" s="14">
        <f t="shared" si="6"/>
        <v>0</v>
      </c>
      <c r="F274" s="14">
        <f t="shared" si="6"/>
        <v>0</v>
      </c>
      <c r="G274" s="14">
        <f t="shared" si="6"/>
        <v>0</v>
      </c>
      <c r="H274" s="22">
        <f t="shared" si="5"/>
        <v>0</v>
      </c>
    </row>
    <row r="275" spans="1:8" ht="12.75">
      <c r="A275" s="12">
        <v>200</v>
      </c>
      <c r="B275" s="4" t="s">
        <v>25</v>
      </c>
      <c r="C275" s="4" t="s">
        <v>157</v>
      </c>
      <c r="D275" s="19"/>
      <c r="E275" s="14"/>
      <c r="F275" s="14"/>
      <c r="G275" s="14"/>
      <c r="H275" s="22">
        <f t="shared" si="5"/>
        <v>0</v>
      </c>
    </row>
    <row r="276" spans="1:8" ht="51.75" customHeight="1">
      <c r="A276" s="5">
        <v>200</v>
      </c>
      <c r="B276" s="11" t="s">
        <v>219</v>
      </c>
      <c r="C276" s="11" t="s">
        <v>220</v>
      </c>
      <c r="D276" s="20">
        <f>D277+D285</f>
        <v>0</v>
      </c>
      <c r="E276" s="15">
        <f>E277+E282+E285</f>
        <v>4660000</v>
      </c>
      <c r="F276" s="15">
        <f>F277+F285</f>
        <v>0</v>
      </c>
      <c r="G276" s="15">
        <f>G277+G285</f>
        <v>94538.48</v>
      </c>
      <c r="H276" s="22">
        <f t="shared" si="5"/>
        <v>4565461.52</v>
      </c>
    </row>
    <row r="277" spans="1:8" ht="12.75">
      <c r="A277" s="12">
        <v>200</v>
      </c>
      <c r="B277" s="10" t="s">
        <v>56</v>
      </c>
      <c r="C277" s="10" t="s">
        <v>104</v>
      </c>
      <c r="D277" s="19"/>
      <c r="E277" s="14">
        <f>E278</f>
        <v>1400000</v>
      </c>
      <c r="F277" s="14">
        <f>F283</f>
        <v>0</v>
      </c>
      <c r="G277" s="14">
        <f>G278</f>
        <v>94538.48</v>
      </c>
      <c r="H277" s="22">
        <f t="shared" si="5"/>
        <v>1305461.52</v>
      </c>
    </row>
    <row r="278" spans="1:8" ht="12.75">
      <c r="A278" s="12">
        <v>200</v>
      </c>
      <c r="B278" s="4" t="s">
        <v>113</v>
      </c>
      <c r="C278" s="4" t="s">
        <v>35</v>
      </c>
      <c r="D278" s="19">
        <f>D279</f>
        <v>0</v>
      </c>
      <c r="E278" s="14">
        <f>E279</f>
        <v>1400000</v>
      </c>
      <c r="F278" s="14">
        <f>F279</f>
        <v>0</v>
      </c>
      <c r="G278" s="14">
        <f>G279</f>
        <v>94538.48</v>
      </c>
      <c r="H278" s="22">
        <f t="shared" si="5"/>
        <v>1305461.52</v>
      </c>
    </row>
    <row r="279" spans="1:8" ht="23.25">
      <c r="A279" s="12">
        <v>200</v>
      </c>
      <c r="B279" s="4" t="s">
        <v>358</v>
      </c>
      <c r="C279" s="4" t="s">
        <v>239</v>
      </c>
      <c r="D279" s="19"/>
      <c r="E279" s="14">
        <v>1400000</v>
      </c>
      <c r="F279" s="14"/>
      <c r="G279" s="14">
        <f>94538.48</f>
        <v>94538.48</v>
      </c>
      <c r="H279" s="22">
        <f t="shared" si="5"/>
        <v>1305461.52</v>
      </c>
    </row>
    <row r="280" spans="1:8" ht="12.75">
      <c r="A280" s="12">
        <v>200</v>
      </c>
      <c r="B280" s="10" t="s">
        <v>153</v>
      </c>
      <c r="C280" s="10" t="s">
        <v>57</v>
      </c>
      <c r="D280" s="19">
        <f>D284</f>
        <v>0</v>
      </c>
      <c r="E280" s="14">
        <f>E281</f>
        <v>3260000</v>
      </c>
      <c r="F280" s="14">
        <f>F284</f>
        <v>0</v>
      </c>
      <c r="G280" s="14">
        <f>G284</f>
        <v>0</v>
      </c>
      <c r="H280" s="22">
        <f t="shared" si="5"/>
        <v>3260000</v>
      </c>
    </row>
    <row r="281" spans="1:8" ht="12.75">
      <c r="A281" s="12">
        <v>200</v>
      </c>
      <c r="B281" s="4" t="s">
        <v>4</v>
      </c>
      <c r="C281" s="4" t="s">
        <v>35</v>
      </c>
      <c r="D281" s="19"/>
      <c r="E281" s="14">
        <f>E282</f>
        <v>3260000</v>
      </c>
      <c r="F281" s="14"/>
      <c r="G281" s="14"/>
      <c r="H281" s="22">
        <f t="shared" si="5"/>
        <v>3260000</v>
      </c>
    </row>
    <row r="282" spans="1:8" ht="23.25">
      <c r="A282" s="12">
        <v>200</v>
      </c>
      <c r="B282" s="4" t="s">
        <v>359</v>
      </c>
      <c r="C282" s="4" t="s">
        <v>239</v>
      </c>
      <c r="D282" s="19"/>
      <c r="E282" s="14">
        <v>3260000</v>
      </c>
      <c r="F282" s="14"/>
      <c r="G282" s="14"/>
      <c r="H282" s="22">
        <f t="shared" si="5"/>
        <v>3260000</v>
      </c>
    </row>
    <row r="283" spans="1:8" ht="12.75">
      <c r="A283" s="12">
        <v>200</v>
      </c>
      <c r="B283" s="4" t="s">
        <v>74</v>
      </c>
      <c r="C283" s="4" t="s">
        <v>132</v>
      </c>
      <c r="D283" s="19">
        <f>D284</f>
        <v>0</v>
      </c>
      <c r="E283" s="14">
        <f>E284</f>
        <v>0</v>
      </c>
      <c r="F283" s="14">
        <f>F284</f>
        <v>0</v>
      </c>
      <c r="G283" s="14">
        <f>G284</f>
        <v>0</v>
      </c>
      <c r="H283" s="22">
        <f t="shared" si="5"/>
        <v>0</v>
      </c>
    </row>
    <row r="284" spans="1:8" ht="12.75">
      <c r="A284" s="12">
        <v>200</v>
      </c>
      <c r="B284" s="4" t="s">
        <v>25</v>
      </c>
      <c r="C284" s="4" t="s">
        <v>157</v>
      </c>
      <c r="D284" s="19"/>
      <c r="E284" s="14"/>
      <c r="F284" s="14"/>
      <c r="G284" s="14"/>
      <c r="H284" s="22">
        <f t="shared" si="5"/>
        <v>0</v>
      </c>
    </row>
    <row r="285" spans="1:8" ht="23.25">
      <c r="A285" s="12">
        <v>200</v>
      </c>
      <c r="B285" s="10" t="s">
        <v>73</v>
      </c>
      <c r="C285" s="10" t="s">
        <v>97</v>
      </c>
      <c r="D285" s="19">
        <f aca="true" t="shared" si="7" ref="D285:G286">D286</f>
        <v>0</v>
      </c>
      <c r="E285" s="14">
        <f t="shared" si="7"/>
        <v>0</v>
      </c>
      <c r="F285" s="14">
        <f t="shared" si="7"/>
        <v>0</v>
      </c>
      <c r="G285" s="14">
        <f t="shared" si="7"/>
        <v>0</v>
      </c>
      <c r="H285" s="22">
        <f t="shared" si="5"/>
        <v>0</v>
      </c>
    </row>
    <row r="286" spans="1:8" ht="12.75">
      <c r="A286" s="12">
        <v>200</v>
      </c>
      <c r="B286" s="4" t="s">
        <v>20</v>
      </c>
      <c r="C286" s="4" t="s">
        <v>132</v>
      </c>
      <c r="D286" s="19">
        <f t="shared" si="7"/>
        <v>0</v>
      </c>
      <c r="E286" s="14">
        <f t="shared" si="7"/>
        <v>0</v>
      </c>
      <c r="F286" s="14">
        <f t="shared" si="7"/>
        <v>0</v>
      </c>
      <c r="G286" s="14">
        <f t="shared" si="7"/>
        <v>0</v>
      </c>
      <c r="H286" s="22">
        <f t="shared" si="5"/>
        <v>0</v>
      </c>
    </row>
    <row r="287" spans="1:8" ht="12.75">
      <c r="A287" s="12">
        <v>200</v>
      </c>
      <c r="B287" s="4" t="s">
        <v>69</v>
      </c>
      <c r="C287" s="4" t="s">
        <v>157</v>
      </c>
      <c r="D287" s="19"/>
      <c r="E287" s="14"/>
      <c r="F287" s="14"/>
      <c r="G287" s="14"/>
      <c r="H287" s="22">
        <f t="shared" si="5"/>
        <v>0</v>
      </c>
    </row>
    <row r="288" spans="1:8" ht="19.5" customHeight="1">
      <c r="A288" s="5">
        <v>200</v>
      </c>
      <c r="B288" s="11" t="s">
        <v>221</v>
      </c>
      <c r="C288" s="11" t="s">
        <v>222</v>
      </c>
      <c r="D288" s="20">
        <f>D289</f>
        <v>0</v>
      </c>
      <c r="E288" s="15">
        <f>E289</f>
        <v>0</v>
      </c>
      <c r="F288" s="15">
        <f>F289</f>
        <v>0</v>
      </c>
      <c r="G288" s="15">
        <f>G289</f>
        <v>0</v>
      </c>
      <c r="H288" s="22">
        <f t="shared" si="5"/>
        <v>0</v>
      </c>
    </row>
    <row r="289" spans="1:8" s="7" customFormat="1" ht="26.25" customHeight="1">
      <c r="A289" s="12">
        <v>200</v>
      </c>
      <c r="B289" s="10" t="s">
        <v>79</v>
      </c>
      <c r="C289" s="10" t="s">
        <v>108</v>
      </c>
      <c r="D289" s="21">
        <f>D291</f>
        <v>0</v>
      </c>
      <c r="E289" s="18">
        <f>E291</f>
        <v>0</v>
      </c>
      <c r="F289" s="18">
        <f>F291</f>
        <v>0</v>
      </c>
      <c r="G289" s="18">
        <f>G291</f>
        <v>0</v>
      </c>
      <c r="H289" s="22">
        <f t="shared" si="5"/>
        <v>0</v>
      </c>
    </row>
    <row r="290" spans="1:8" ht="12.75" hidden="1">
      <c r="A290" s="12">
        <v>200</v>
      </c>
      <c r="B290" s="4" t="s">
        <v>7</v>
      </c>
      <c r="C290" s="4" t="s">
        <v>10</v>
      </c>
      <c r="D290" s="19"/>
      <c r="E290" s="14"/>
      <c r="F290" s="14"/>
      <c r="G290" s="14"/>
      <c r="H290" s="22">
        <f t="shared" si="5"/>
        <v>0</v>
      </c>
    </row>
    <row r="291" spans="1:8" ht="23.25">
      <c r="A291" s="12">
        <v>200</v>
      </c>
      <c r="B291" s="4" t="s">
        <v>143</v>
      </c>
      <c r="C291" s="4" t="s">
        <v>62</v>
      </c>
      <c r="D291" s="19">
        <f>D292</f>
        <v>0</v>
      </c>
      <c r="E291" s="14">
        <f>E292</f>
        <v>0</v>
      </c>
      <c r="F291" s="14">
        <f>F292</f>
        <v>0</v>
      </c>
      <c r="G291" s="14">
        <f>G292</f>
        <v>0</v>
      </c>
      <c r="H291" s="22">
        <f t="shared" si="5"/>
        <v>0</v>
      </c>
    </row>
    <row r="292" spans="1:8" ht="12.75">
      <c r="A292" s="12">
        <v>200</v>
      </c>
      <c r="B292" s="4" t="s">
        <v>43</v>
      </c>
      <c r="C292" s="4" t="s">
        <v>154</v>
      </c>
      <c r="D292" s="19"/>
      <c r="E292" s="14"/>
      <c r="F292" s="14"/>
      <c r="G292" s="14"/>
      <c r="H292" s="22">
        <f t="shared" si="5"/>
        <v>0</v>
      </c>
    </row>
    <row r="293" spans="1:8" ht="80.25" customHeight="1">
      <c r="A293" s="5">
        <v>200</v>
      </c>
      <c r="B293" s="11" t="s">
        <v>223</v>
      </c>
      <c r="C293" s="11" t="s">
        <v>287</v>
      </c>
      <c r="D293" s="20">
        <f aca="true" t="shared" si="8" ref="D293:G295">D294</f>
        <v>0</v>
      </c>
      <c r="E293" s="15">
        <f t="shared" si="8"/>
        <v>0</v>
      </c>
      <c r="F293" s="15">
        <f t="shared" si="8"/>
        <v>0</v>
      </c>
      <c r="G293" s="15">
        <f t="shared" si="8"/>
        <v>0</v>
      </c>
      <c r="H293" s="22">
        <f t="shared" si="5"/>
        <v>0</v>
      </c>
    </row>
    <row r="294" spans="1:8" ht="12.75">
      <c r="A294" s="12">
        <v>200</v>
      </c>
      <c r="B294" s="10" t="s">
        <v>102</v>
      </c>
      <c r="C294" s="10" t="s">
        <v>131</v>
      </c>
      <c r="D294" s="19">
        <f t="shared" si="8"/>
        <v>0</v>
      </c>
      <c r="E294" s="14">
        <f t="shared" si="8"/>
        <v>0</v>
      </c>
      <c r="F294" s="14">
        <f t="shared" si="8"/>
        <v>0</v>
      </c>
      <c r="G294" s="14">
        <f t="shared" si="8"/>
        <v>0</v>
      </c>
      <c r="H294" s="22">
        <f t="shared" si="5"/>
        <v>0</v>
      </c>
    </row>
    <row r="295" spans="1:8" ht="23.25">
      <c r="A295" s="12">
        <v>200</v>
      </c>
      <c r="B295" s="4" t="s">
        <v>139</v>
      </c>
      <c r="C295" s="4" t="s">
        <v>288</v>
      </c>
      <c r="D295" s="19">
        <f t="shared" si="8"/>
        <v>0</v>
      </c>
      <c r="E295" s="14">
        <f t="shared" si="8"/>
        <v>0</v>
      </c>
      <c r="F295" s="14">
        <f t="shared" si="8"/>
        <v>0</v>
      </c>
      <c r="G295" s="14">
        <f t="shared" si="8"/>
        <v>0</v>
      </c>
      <c r="H295" s="22">
        <f t="shared" si="5"/>
        <v>0</v>
      </c>
    </row>
    <row r="296" spans="1:8" ht="38.25" customHeight="1">
      <c r="A296" s="12">
        <v>200</v>
      </c>
      <c r="B296" s="4" t="s">
        <v>290</v>
      </c>
      <c r="C296" s="4" t="s">
        <v>289</v>
      </c>
      <c r="D296" s="19"/>
      <c r="E296" s="14"/>
      <c r="F296" s="14"/>
      <c r="G296" s="14"/>
      <c r="H296" s="22">
        <f t="shared" si="5"/>
        <v>0</v>
      </c>
    </row>
    <row r="297" spans="1:8" ht="26.25" customHeight="1">
      <c r="A297" s="5">
        <v>200</v>
      </c>
      <c r="B297" s="11" t="s">
        <v>224</v>
      </c>
      <c r="C297" s="11" t="s">
        <v>225</v>
      </c>
      <c r="D297" s="20">
        <f>D298+D300</f>
        <v>0</v>
      </c>
      <c r="E297" s="15">
        <f>E298+E300</f>
        <v>72000</v>
      </c>
      <c r="F297" s="15">
        <f>F298+F300</f>
        <v>0</v>
      </c>
      <c r="G297" s="15">
        <f>G298+G300</f>
        <v>54154</v>
      </c>
      <c r="H297" s="22">
        <f t="shared" si="5"/>
        <v>17846</v>
      </c>
    </row>
    <row r="298" spans="1:8" ht="57">
      <c r="A298" s="12">
        <v>200</v>
      </c>
      <c r="B298" s="10" t="s">
        <v>29</v>
      </c>
      <c r="C298" s="10" t="s">
        <v>36</v>
      </c>
      <c r="D298" s="19">
        <f>D299</f>
        <v>0</v>
      </c>
      <c r="E298" s="14">
        <f>E299</f>
        <v>50000</v>
      </c>
      <c r="F298" s="14">
        <f>F299</f>
        <v>0</v>
      </c>
      <c r="G298" s="14">
        <f>G299</f>
        <v>49816</v>
      </c>
      <c r="H298" s="22">
        <f t="shared" si="5"/>
        <v>184</v>
      </c>
    </row>
    <row r="299" spans="1:8" ht="12.75">
      <c r="A299" s="12">
        <v>200</v>
      </c>
      <c r="B299" s="4" t="s">
        <v>294</v>
      </c>
      <c r="C299" s="4" t="s">
        <v>159</v>
      </c>
      <c r="D299" s="19"/>
      <c r="E299" s="23">
        <f>133000-90000+2000+5000</f>
        <v>50000</v>
      </c>
      <c r="F299" s="14"/>
      <c r="G299" s="14">
        <f>722+39717+4302+5075</f>
        <v>49816</v>
      </c>
      <c r="H299" s="22">
        <f t="shared" si="5"/>
        <v>184</v>
      </c>
    </row>
    <row r="300" spans="1:8" ht="12.75">
      <c r="A300" s="12">
        <v>200</v>
      </c>
      <c r="B300" s="10" t="s">
        <v>158</v>
      </c>
      <c r="C300" s="10" t="s">
        <v>156</v>
      </c>
      <c r="D300" s="19">
        <f>D301</f>
        <v>0</v>
      </c>
      <c r="E300" s="14">
        <f>E301</f>
        <v>22000</v>
      </c>
      <c r="F300" s="14">
        <f>F301</f>
        <v>0</v>
      </c>
      <c r="G300" s="14">
        <f>G301</f>
        <v>4338</v>
      </c>
      <c r="H300" s="22">
        <f t="shared" si="5"/>
        <v>17662</v>
      </c>
    </row>
    <row r="301" spans="1:8" ht="12.75">
      <c r="A301" s="12">
        <v>200</v>
      </c>
      <c r="B301" s="4" t="s">
        <v>295</v>
      </c>
      <c r="C301" s="4" t="s">
        <v>159</v>
      </c>
      <c r="D301" s="19"/>
      <c r="E301" s="14">
        <v>22000</v>
      </c>
      <c r="F301" s="14"/>
      <c r="G301" s="14">
        <f>2730+1608</f>
        <v>4338</v>
      </c>
      <c r="H301" s="22">
        <f t="shared" si="5"/>
        <v>17662</v>
      </c>
    </row>
    <row r="302" spans="1:8" ht="15.75" customHeight="1">
      <c r="A302" s="5">
        <v>200</v>
      </c>
      <c r="B302" s="11" t="s">
        <v>226</v>
      </c>
      <c r="C302" s="11" t="s">
        <v>227</v>
      </c>
      <c r="D302" s="20">
        <f>D303+D305</f>
        <v>0</v>
      </c>
      <c r="E302" s="15">
        <f>E303+E305</f>
        <v>140000</v>
      </c>
      <c r="F302" s="15">
        <f>F303+F305</f>
        <v>0</v>
      </c>
      <c r="G302" s="15">
        <f>G303+G305</f>
        <v>125893</v>
      </c>
      <c r="H302" s="22">
        <f t="shared" si="5"/>
        <v>14107</v>
      </c>
    </row>
    <row r="303" spans="1:8" ht="57">
      <c r="A303" s="12">
        <v>200</v>
      </c>
      <c r="B303" s="10" t="s">
        <v>29</v>
      </c>
      <c r="C303" s="10" t="s">
        <v>36</v>
      </c>
      <c r="D303" s="19">
        <f>D304</f>
        <v>0</v>
      </c>
      <c r="E303" s="14">
        <f>E304</f>
        <v>125000</v>
      </c>
      <c r="F303" s="14">
        <f>F304</f>
        <v>0</v>
      </c>
      <c r="G303" s="14">
        <f>G304</f>
        <v>123195</v>
      </c>
      <c r="H303" s="22">
        <f t="shared" si="5"/>
        <v>1805</v>
      </c>
    </row>
    <row r="304" spans="1:8" ht="12.75">
      <c r="A304" s="12">
        <v>200</v>
      </c>
      <c r="B304" s="4" t="s">
        <v>294</v>
      </c>
      <c r="C304" s="4" t="s">
        <v>159</v>
      </c>
      <c r="D304" s="19"/>
      <c r="E304" s="23">
        <f>25000+100000</f>
        <v>125000</v>
      </c>
      <c r="F304" s="14"/>
      <c r="G304" s="14">
        <f>18479+104716</f>
        <v>123195</v>
      </c>
      <c r="H304" s="22">
        <f t="shared" si="5"/>
        <v>1805</v>
      </c>
    </row>
    <row r="305" spans="1:8" ht="12.75">
      <c r="A305" s="12">
        <v>200</v>
      </c>
      <c r="B305" s="10" t="s">
        <v>158</v>
      </c>
      <c r="C305" s="10" t="s">
        <v>156</v>
      </c>
      <c r="D305" s="19">
        <f>D306</f>
        <v>0</v>
      </c>
      <c r="E305" s="14">
        <f>E306</f>
        <v>15000</v>
      </c>
      <c r="F305" s="14">
        <f>F306</f>
        <v>0</v>
      </c>
      <c r="G305" s="14">
        <f>G306</f>
        <v>2698</v>
      </c>
      <c r="H305" s="22">
        <f t="shared" si="5"/>
        <v>12302</v>
      </c>
    </row>
    <row r="306" spans="1:8" ht="12.75">
      <c r="A306" s="12">
        <v>200</v>
      </c>
      <c r="B306" s="4" t="s">
        <v>295</v>
      </c>
      <c r="C306" s="4" t="s">
        <v>159</v>
      </c>
      <c r="D306" s="19"/>
      <c r="E306" s="14">
        <v>15000</v>
      </c>
      <c r="F306" s="14"/>
      <c r="G306" s="14">
        <f>405+2293</f>
        <v>2698</v>
      </c>
      <c r="H306" s="22">
        <f t="shared" si="5"/>
        <v>12302</v>
      </c>
    </row>
    <row r="307" spans="1:8" ht="12.75">
      <c r="A307" s="5">
        <v>200</v>
      </c>
      <c r="B307" s="11" t="s">
        <v>228</v>
      </c>
      <c r="C307" s="11" t="s">
        <v>229</v>
      </c>
      <c r="D307" s="20">
        <f>D308+D311+D314</f>
        <v>0</v>
      </c>
      <c r="E307" s="15">
        <f>E308+E311+E314</f>
        <v>28000</v>
      </c>
      <c r="F307" s="15">
        <f>F308+F311+F314</f>
        <v>0</v>
      </c>
      <c r="G307" s="15">
        <f>G308+G311+G314</f>
        <v>0</v>
      </c>
      <c r="H307" s="22">
        <f t="shared" si="5"/>
        <v>28000</v>
      </c>
    </row>
    <row r="308" spans="1:8" ht="61.5" customHeight="1">
      <c r="A308" s="12">
        <v>200</v>
      </c>
      <c r="B308" s="10" t="s">
        <v>29</v>
      </c>
      <c r="C308" s="10" t="s">
        <v>36</v>
      </c>
      <c r="D308" s="19">
        <f aca="true" t="shared" si="9" ref="D308:G309">D309</f>
        <v>0</v>
      </c>
      <c r="E308" s="14">
        <f t="shared" si="9"/>
        <v>25000</v>
      </c>
      <c r="F308" s="14">
        <f t="shared" si="9"/>
        <v>0</v>
      </c>
      <c r="G308" s="14">
        <f t="shared" si="9"/>
        <v>0</v>
      </c>
      <c r="H308" s="22">
        <f t="shared" si="5"/>
        <v>25000</v>
      </c>
    </row>
    <row r="309" spans="1:8" ht="27.75" customHeight="1">
      <c r="A309" s="12">
        <v>200</v>
      </c>
      <c r="B309" s="10" t="s">
        <v>8</v>
      </c>
      <c r="C309" s="10" t="s">
        <v>159</v>
      </c>
      <c r="D309" s="19"/>
      <c r="E309" s="14">
        <f>E310</f>
        <v>25000</v>
      </c>
      <c r="F309" s="14">
        <f t="shared" si="9"/>
        <v>0</v>
      </c>
      <c r="G309" s="14">
        <f t="shared" si="9"/>
        <v>0</v>
      </c>
      <c r="H309" s="22">
        <f t="shared" si="5"/>
        <v>25000</v>
      </c>
    </row>
    <row r="310" spans="1:8" ht="27.75" customHeight="1">
      <c r="A310" s="12">
        <v>200</v>
      </c>
      <c r="B310" s="10" t="s">
        <v>297</v>
      </c>
      <c r="C310" s="4" t="s">
        <v>298</v>
      </c>
      <c r="D310" s="19"/>
      <c r="E310" s="14">
        <f>42000-10000-2000-5000</f>
        <v>25000</v>
      </c>
      <c r="F310" s="14"/>
      <c r="G310" s="14"/>
      <c r="H310" s="22">
        <f t="shared" si="5"/>
        <v>25000</v>
      </c>
    </row>
    <row r="311" spans="1:8" ht="20.25" customHeight="1">
      <c r="A311" s="12">
        <v>200</v>
      </c>
      <c r="B311" s="10" t="s">
        <v>21</v>
      </c>
      <c r="C311" s="10" t="s">
        <v>64</v>
      </c>
      <c r="D311" s="19">
        <f aca="true" t="shared" si="10" ref="D311:G312">D312</f>
        <v>0</v>
      </c>
      <c r="E311" s="14">
        <f t="shared" si="10"/>
        <v>0</v>
      </c>
      <c r="F311" s="14">
        <f t="shared" si="10"/>
        <v>0</v>
      </c>
      <c r="G311" s="14">
        <f t="shared" si="10"/>
        <v>0</v>
      </c>
      <c r="H311" s="22">
        <f t="shared" si="5"/>
        <v>0</v>
      </c>
    </row>
    <row r="312" spans="1:8" ht="20.25" customHeight="1">
      <c r="A312" s="12">
        <v>200</v>
      </c>
      <c r="B312" s="10" t="s">
        <v>5</v>
      </c>
      <c r="C312" s="10" t="s">
        <v>159</v>
      </c>
      <c r="D312" s="19">
        <f t="shared" si="10"/>
        <v>0</v>
      </c>
      <c r="E312" s="14">
        <f t="shared" si="10"/>
        <v>0</v>
      </c>
      <c r="F312" s="14">
        <f t="shared" si="10"/>
        <v>0</v>
      </c>
      <c r="G312" s="14">
        <f t="shared" si="10"/>
        <v>0</v>
      </c>
      <c r="H312" s="22">
        <f t="shared" si="5"/>
        <v>0</v>
      </c>
    </row>
    <row r="313" spans="1:8" ht="27" customHeight="1">
      <c r="A313" s="12">
        <v>200</v>
      </c>
      <c r="B313" s="10" t="s">
        <v>293</v>
      </c>
      <c r="C313" s="4" t="s">
        <v>298</v>
      </c>
      <c r="D313" s="19"/>
      <c r="E313" s="14"/>
      <c r="F313" s="14"/>
      <c r="G313" s="14"/>
      <c r="H313" s="22">
        <f t="shared" si="5"/>
        <v>0</v>
      </c>
    </row>
    <row r="314" spans="1:8" ht="21" customHeight="1">
      <c r="A314" s="12">
        <v>200</v>
      </c>
      <c r="B314" s="10" t="s">
        <v>158</v>
      </c>
      <c r="C314" s="10" t="s">
        <v>156</v>
      </c>
      <c r="D314" s="19">
        <f aca="true" t="shared" si="11" ref="D314:G315">D315</f>
        <v>0</v>
      </c>
      <c r="E314" s="14">
        <f t="shared" si="11"/>
        <v>3000</v>
      </c>
      <c r="F314" s="14">
        <f t="shared" si="11"/>
        <v>0</v>
      </c>
      <c r="G314" s="14">
        <f t="shared" si="11"/>
        <v>0</v>
      </c>
      <c r="H314" s="22">
        <f t="shared" si="5"/>
        <v>3000</v>
      </c>
    </row>
    <row r="315" spans="1:8" ht="18" customHeight="1">
      <c r="A315" s="12">
        <v>200</v>
      </c>
      <c r="B315" s="4" t="s">
        <v>140</v>
      </c>
      <c r="C315" s="4" t="s">
        <v>159</v>
      </c>
      <c r="D315" s="19">
        <f t="shared" si="11"/>
        <v>0</v>
      </c>
      <c r="E315" s="14">
        <f t="shared" si="11"/>
        <v>3000</v>
      </c>
      <c r="F315" s="14">
        <f t="shared" si="11"/>
        <v>0</v>
      </c>
      <c r="G315" s="14">
        <f t="shared" si="11"/>
        <v>0</v>
      </c>
      <c r="H315" s="22">
        <f t="shared" si="5"/>
        <v>3000</v>
      </c>
    </row>
    <row r="316" spans="1:8" ht="25.5" customHeight="1">
      <c r="A316" s="12">
        <v>200</v>
      </c>
      <c r="B316" s="4" t="s">
        <v>296</v>
      </c>
      <c r="C316" s="4" t="s">
        <v>298</v>
      </c>
      <c r="D316" s="19"/>
      <c r="E316" s="14">
        <v>3000</v>
      </c>
      <c r="F316" s="14"/>
      <c r="G316" s="14"/>
      <c r="H316" s="22">
        <f t="shared" si="5"/>
        <v>3000</v>
      </c>
    </row>
    <row r="317" spans="1:8" s="7" customFormat="1" ht="28.5" customHeight="1">
      <c r="A317" s="31"/>
      <c r="B317" s="13" t="s">
        <v>133</v>
      </c>
      <c r="C317" s="13" t="s">
        <v>32</v>
      </c>
      <c r="D317" s="32">
        <v>6012600</v>
      </c>
      <c r="E317" s="33">
        <f>26541500+100000+5000000+629191.09-E6</f>
        <v>0</v>
      </c>
      <c r="F317" s="33">
        <v>551200</v>
      </c>
      <c r="G317" s="33">
        <f>6012420.81-G6</f>
        <v>-2662402.8400000026</v>
      </c>
      <c r="H317" s="22">
        <f t="shared" si="5"/>
        <v>2662402.8400000026</v>
      </c>
    </row>
    <row r="318" spans="4:9" ht="12.75">
      <c r="D318" s="28"/>
      <c r="E318" s="29" t="s">
        <v>119</v>
      </c>
      <c r="F318" s="29"/>
      <c r="G318" s="30"/>
      <c r="H318" s="25"/>
      <c r="I318" s="25"/>
    </row>
    <row r="319" spans="5:9" ht="15">
      <c r="E319" s="26"/>
      <c r="F319" s="26"/>
      <c r="G319" s="25"/>
      <c r="H319" s="25"/>
      <c r="I319" s="25"/>
    </row>
    <row r="320" spans="5:9" ht="12.75">
      <c r="E320" s="24"/>
      <c r="F320" s="24"/>
      <c r="G320" s="25"/>
      <c r="H320" s="25"/>
      <c r="I320" s="25"/>
    </row>
    <row r="321" spans="2:9" ht="15">
      <c r="B321" t="s">
        <v>230</v>
      </c>
      <c r="D321" t="s">
        <v>355</v>
      </c>
      <c r="E321" s="26"/>
      <c r="F321" s="26"/>
      <c r="G321" s="25"/>
      <c r="H321" s="25"/>
      <c r="I321" s="25"/>
    </row>
    <row r="322" spans="5:9" ht="12.75">
      <c r="E322" s="24"/>
      <c r="F322" s="24"/>
      <c r="G322" s="25"/>
      <c r="H322" s="25"/>
      <c r="I322" s="25"/>
    </row>
    <row r="323" spans="2:9" ht="15">
      <c r="B323" t="s">
        <v>182</v>
      </c>
      <c r="D323" t="s">
        <v>356</v>
      </c>
      <c r="E323" s="26"/>
      <c r="F323" s="26"/>
      <c r="G323" s="25"/>
      <c r="H323" s="25"/>
      <c r="I323" s="25"/>
    </row>
  </sheetData>
  <sheetProtection/>
  <mergeCells count="7"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2019-05-08T06:16:29Z</cp:lastPrinted>
  <dcterms:created xsi:type="dcterms:W3CDTF">2014-08-26T07:56:34Z</dcterms:created>
  <dcterms:modified xsi:type="dcterms:W3CDTF">2019-05-08T06:16:32Z</dcterms:modified>
  <cp:category/>
  <cp:version/>
  <cp:contentType/>
  <cp:contentStatus/>
</cp:coreProperties>
</file>