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<sst xmlns="http://schemas.openxmlformats.org/spreadsheetml/2006/main" count="313" uniqueCount="191">
  <si>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</si>
  <si>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</si>
  <si>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</si>
  <si>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</si>
  <si>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</si>
  <si>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</si>
  <si>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</si>
  <si>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</si>
  <si>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</si>
  <si>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</si>
  <si>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</si>
  <si>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</si>
  <si>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</si>
  <si>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</si>
  <si>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</si>
  <si>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</si>
  <si>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</si>
  <si>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</si>
  <si>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</si>
  <si>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</si>
  <si>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</si>
  <si>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</si>
  <si>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</si>
  <si>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</si>
  <si>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</si>
  <si>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</si>
  <si>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</si>
  <si>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</si>
  <si>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</si>
  <si>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</si>
  <si>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</si>
  <si>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</si>
  <si>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</si>
  <si>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</si>
  <si>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</si>
  <si>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</si>
  <si>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</si>
  <si>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</si>
  <si>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</si>
  <si>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</si>
  <si>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</si>
  <si>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</si>
  <si>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</si>
  <si>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</si>
  <si>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</si>
  <si>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</si>
  <si>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</si>
  <si>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</si>
  <si>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</si>
  <si>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</si>
  <si>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</si>
  <si>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</si>
  <si>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</si>
  <si>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</si>
  <si>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</si>
  <si>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</si>
  <si>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</si>
  <si>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</si>
  <si>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</si>
  <si>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</si>
  <si>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</si>
  <si>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</si>
  <si>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</si>
  <si>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</si>
  <si>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</si>
  <si>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</si>
  <si>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</si>
  <si>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</si>
  <si>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</si>
  <si>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</si>
  <si>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</si>
  <si>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</si>
  <si>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</si>
  <si>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</si>
  <si>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</si>
  <si>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</si>
  <si>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</si>
  <si>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</si>
  <si>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</si>
  <si>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</si>
  <si>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</si>
  <si>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</si>
  <si>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</si>
  <si>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</si>
  <si>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</si>
  <si>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</si>
  <si>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</si>
  <si>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</si>
  <si>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</si>
  <si>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</si>
  <si>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</si>
  <si>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</si>
  <si>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</si>
  <si>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</si>
  <si>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</si>
  <si>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</si>
  <si>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</si>
  <si>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</si>
  <si>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</si>
  <si>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</si>
  <si>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</si>
  <si>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</si>
  <si>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</si>
  <si>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</si>
  <si>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</si>
  <si>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</si>
  <si>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</si>
  <si>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</si>
  <si>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</si>
  <si>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</si>
  <si>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</si>
  <si>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</si>
  <si>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</si>
  <si>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</si>
  <si>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</si>
  <si>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</si>
  <si>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</si>
  <si>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</si>
  <si>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</si>
  <si>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</si>
  <si>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</si>
  <si>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</si>
  <si>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</si>
  <si>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</si>
  <si>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</si>
  <si>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</si>
  <si>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</si>
  <si>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</si>
  <si>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</si>
  <si>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</si>
  <si>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</si>
  <si>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</si>
  <si>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</si>
  <si>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</si>
  <si>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</si>
  <si>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</si>
  <si>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</si>
  <si>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</si>
  <si>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</si>
  <si>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</si>
  <si>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</si>
  <si>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</si>
  <si>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</si>
  <si>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</si>
  <si>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</si>
  <si>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</si>
  <si>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</si>
  <si>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</si>
  <si>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</si>
  <si>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</si>
  <si>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</si>
  <si>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</si>
  <si>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</si>
  <si>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</si>
  <si>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</si>
  <si>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</si>
  <si>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</si>
  <si>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</si>
  <si>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</si>
  <si>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</si>
  <si>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</si>
  <si>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</si>
  <si>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</si>
  <si>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</si>
  <si>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</si>
  <si>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</si>
  <si>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</si>
  <si>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</si>
  <si>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</si>
  <si>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</si>
  <si>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</si>
  <si>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</si>
  <si>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</si>
  <si>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</si>
  <si>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</si>
  <si>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</si>
  <si>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</si>
  <si>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</si>
  <si>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</si>
  <si>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</si>
  <si>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</si>
  <si>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</si>
  <si>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</si>
  <si>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</si>
  <si>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</si>
  <si>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</si>
  <si>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</si>
  <si>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</si>
  <si>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</si>
  <si>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</si>
  <si>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на 01 июня 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</si>
</sst>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PageLayoutView="0" workbookViewId="0" topLeftCell="A1">
      <selection activeCell="G155" sqref="G155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3.5742187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0" t="s">
        <v>30</v>
      </c>
      <c r="B1" s="30"/>
      <c r="C1" s="30"/>
      <c r="D1" s="30"/>
      <c r="E1" s="30"/>
      <c r="F1" s="30"/>
      <c r="G1" s="30"/>
    </row>
    <row r="2" spans="1:7" ht="12.75">
      <c r="A2" s="35" t="s">
        <v>80</v>
      </c>
      <c r="B2" s="35"/>
      <c r="C2" s="35"/>
      <c r="D2" s="35"/>
      <c r="E2" s="35"/>
      <c r="F2" s="35"/>
      <c r="G2" s="35"/>
    </row>
    <row r="3" spans="1:7" ht="12.75" customHeight="1">
      <c r="A3" s="30" t="s">
        <v>190</v>
      </c>
      <c r="B3" s="30"/>
      <c r="C3" s="30"/>
      <c r="D3" s="30"/>
      <c r="E3" s="30"/>
      <c r="F3" s="30"/>
      <c r="G3" s="30"/>
    </row>
    <row r="4" spans="1:7" ht="12.75">
      <c r="A4" s="31" t="s">
        <v>35</v>
      </c>
      <c r="B4" s="32"/>
      <c r="C4" s="33" t="s">
        <v>169</v>
      </c>
      <c r="D4" s="34"/>
      <c r="E4" s="34"/>
      <c r="F4" s="34"/>
      <c r="G4" s="1"/>
    </row>
    <row r="5" spans="1:8" ht="67.5" customHeight="1">
      <c r="A5" s="4" t="s">
        <v>8</v>
      </c>
      <c r="B5" s="4" t="s">
        <v>43</v>
      </c>
      <c r="C5" s="4" t="s">
        <v>26</v>
      </c>
      <c r="D5" s="4" t="s">
        <v>78</v>
      </c>
      <c r="E5" s="4" t="s">
        <v>175</v>
      </c>
      <c r="F5" s="4" t="s">
        <v>79</v>
      </c>
      <c r="G5" s="4" t="s">
        <v>176</v>
      </c>
      <c r="H5" s="2"/>
    </row>
    <row r="6" spans="1:8" ht="15" customHeight="1">
      <c r="A6" s="12" t="s">
        <v>22</v>
      </c>
      <c r="B6" s="11" t="s">
        <v>47</v>
      </c>
      <c r="C6" s="11" t="s">
        <v>48</v>
      </c>
      <c r="D6" s="13">
        <f>D7+D10+D13+D22+D31+D105+D108+D111+D114+D122+D126+D130+D134+D136+D141+D146+D151</f>
        <v>45972514.3</v>
      </c>
      <c r="E6" s="13">
        <f>E7+E10+E13+E22+E31+E105+E108+E111+E122+E126+E130+E136+E141+E146+E151+E114</f>
        <v>0</v>
      </c>
      <c r="F6" s="20">
        <f>F7+F10+F13+F22+F31+F105+F108+F111+F114+F122+F126+F130+F134+F136+F141+F146+F151</f>
        <v>11122102.01</v>
      </c>
      <c r="G6" s="13">
        <f>G7+G10+G13+G22+G31+G105+G108+G111+G122+G126+G130+G136+G141+G146+G151+G114</f>
        <v>0</v>
      </c>
      <c r="H6" s="26"/>
    </row>
    <row r="7" spans="1:9" ht="21" customHeight="1">
      <c r="A7" s="5"/>
      <c r="B7" s="11" t="s">
        <v>49</v>
      </c>
      <c r="C7" s="11" t="s">
        <v>63</v>
      </c>
      <c r="D7" s="13">
        <f aca="true" t="shared" si="0" ref="D7:G8">D8</f>
        <v>958000</v>
      </c>
      <c r="E7" s="13">
        <f t="shared" si="0"/>
        <v>0</v>
      </c>
      <c r="F7" s="20">
        <f t="shared" si="0"/>
        <v>355707.3</v>
      </c>
      <c r="G7" s="13">
        <f t="shared" si="0"/>
        <v>0</v>
      </c>
      <c r="H7" s="26"/>
      <c r="I7" s="24"/>
    </row>
    <row r="8" spans="1:9" ht="16.5" customHeight="1">
      <c r="A8" s="5">
        <v>2.66</v>
      </c>
      <c r="B8" s="6" t="s">
        <v>28</v>
      </c>
      <c r="C8" s="6" t="s">
        <v>44</v>
      </c>
      <c r="D8" s="7">
        <f t="shared" si="0"/>
        <v>958000</v>
      </c>
      <c r="E8" s="7">
        <f t="shared" si="0"/>
        <v>0</v>
      </c>
      <c r="F8" s="19">
        <f>F9</f>
        <v>355707.3</v>
      </c>
      <c r="G8" s="7">
        <f t="shared" si="0"/>
        <v>0</v>
      </c>
      <c r="H8" s="26"/>
      <c r="I8" s="24"/>
    </row>
    <row r="9" spans="1:9" ht="15" customHeight="1">
      <c r="A9" s="5"/>
      <c r="B9" s="6" t="s">
        <v>83</v>
      </c>
      <c r="C9" s="6" t="s">
        <v>145</v>
      </c>
      <c r="D9" s="19">
        <v>958000</v>
      </c>
      <c r="E9" s="7"/>
      <c r="F9" s="19">
        <f>14000+83814+79814+51802+10012+25207+43937+9913+24208.3+13000</f>
        <v>355707.3</v>
      </c>
      <c r="G9" s="7"/>
      <c r="H9" s="26"/>
      <c r="I9" s="24"/>
    </row>
    <row r="10" spans="1:9" ht="52.5" customHeight="1">
      <c r="A10" s="5"/>
      <c r="B10" s="11" t="s">
        <v>50</v>
      </c>
      <c r="C10" s="11" t="s">
        <v>64</v>
      </c>
      <c r="D10" s="13">
        <f aca="true" t="shared" si="1" ref="D10:G11">D11</f>
        <v>289000</v>
      </c>
      <c r="E10" s="13">
        <f t="shared" si="1"/>
        <v>0</v>
      </c>
      <c r="F10" s="20">
        <f t="shared" si="1"/>
        <v>104152.99</v>
      </c>
      <c r="G10" s="13">
        <f t="shared" si="1"/>
        <v>0</v>
      </c>
      <c r="H10" s="26"/>
      <c r="I10" s="24"/>
    </row>
    <row r="11" spans="1:9" ht="15.75" customHeight="1">
      <c r="A11" s="5">
        <v>2.66</v>
      </c>
      <c r="B11" s="6" t="s">
        <v>28</v>
      </c>
      <c r="C11" s="6" t="s">
        <v>44</v>
      </c>
      <c r="D11" s="7">
        <f>D12</f>
        <v>289000</v>
      </c>
      <c r="E11" s="7">
        <f t="shared" si="1"/>
        <v>0</v>
      </c>
      <c r="F11" s="19">
        <f>F12</f>
        <v>104152.99</v>
      </c>
      <c r="G11" s="7">
        <f t="shared" si="1"/>
        <v>0</v>
      </c>
      <c r="H11" s="26"/>
      <c r="I11" s="24"/>
    </row>
    <row r="12" spans="1:9" ht="17.25" customHeight="1">
      <c r="A12" s="5"/>
      <c r="B12" s="6" t="s">
        <v>84</v>
      </c>
      <c r="C12" s="6" t="s">
        <v>146</v>
      </c>
      <c r="D12" s="7">
        <v>289000</v>
      </c>
      <c r="E12" s="7"/>
      <c r="F12" s="19">
        <f>9991.96+22078.06+24103.82+24103.82+23875.33</f>
        <v>104152.99</v>
      </c>
      <c r="G12" s="7"/>
      <c r="H12" s="26"/>
      <c r="I12" s="24"/>
    </row>
    <row r="13" spans="1:9" s="3" customFormat="1" ht="28.5" customHeight="1">
      <c r="A13" s="8"/>
      <c r="B13" s="9" t="s">
        <v>51</v>
      </c>
      <c r="C13" s="11" t="s">
        <v>65</v>
      </c>
      <c r="D13" s="10">
        <f>D14+D16+D18+D20</f>
        <v>2762200</v>
      </c>
      <c r="E13" s="10">
        <f>E14+E16+E18+E20</f>
        <v>0</v>
      </c>
      <c r="F13" s="21">
        <f>F14+F16+F18+F20</f>
        <v>997328.7299999999</v>
      </c>
      <c r="G13" s="10">
        <f>G14+G16+G18+G20</f>
        <v>0</v>
      </c>
      <c r="H13" s="26"/>
      <c r="I13" s="24"/>
    </row>
    <row r="14" spans="1:9" ht="48.75" customHeight="1">
      <c r="A14" s="5">
        <v>2.3</v>
      </c>
      <c r="B14" s="6" t="s">
        <v>1</v>
      </c>
      <c r="C14" s="6" t="s">
        <v>40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6"/>
      <c r="I14" s="24"/>
    </row>
    <row r="15" spans="1:9" ht="16.5" customHeight="1">
      <c r="A15" s="5"/>
      <c r="B15" s="6" t="s">
        <v>85</v>
      </c>
      <c r="C15" s="6" t="s">
        <v>145</v>
      </c>
      <c r="D15" s="7"/>
      <c r="E15" s="7"/>
      <c r="F15" s="19"/>
      <c r="G15" s="7"/>
      <c r="H15" s="26"/>
      <c r="I15" s="24"/>
    </row>
    <row r="16" spans="1:9" ht="50.25" customHeight="1">
      <c r="A16" s="5">
        <v>2.4</v>
      </c>
      <c r="B16" s="6" t="s">
        <v>46</v>
      </c>
      <c r="C16" s="6" t="s">
        <v>34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6"/>
      <c r="I16" s="24"/>
    </row>
    <row r="17" spans="1:9" ht="15.75" customHeight="1">
      <c r="A17" s="5"/>
      <c r="B17" s="6" t="s">
        <v>86</v>
      </c>
      <c r="C17" s="6" t="s">
        <v>145</v>
      </c>
      <c r="D17" s="7"/>
      <c r="E17" s="7"/>
      <c r="F17" s="19"/>
      <c r="G17" s="7"/>
      <c r="H17" s="26"/>
      <c r="I17" s="24"/>
    </row>
    <row r="18" spans="1:256" ht="49.5" customHeight="1">
      <c r="A18" s="5">
        <v>2.5</v>
      </c>
      <c r="B18" s="6" t="s">
        <v>23</v>
      </c>
      <c r="C18" s="6" t="s">
        <v>11</v>
      </c>
      <c r="D18" s="7">
        <f>D19</f>
        <v>2643000</v>
      </c>
      <c r="E18" s="7">
        <f>E19</f>
        <v>0</v>
      </c>
      <c r="F18" s="19">
        <f>F19</f>
        <v>947883.1299999999</v>
      </c>
      <c r="G18" s="7">
        <f>G19</f>
        <v>0</v>
      </c>
      <c r="H18" s="26"/>
      <c r="I18" s="24"/>
      <c r="IV18">
        <f>SUM(A18:IU18)</f>
        <v>3590885.63</v>
      </c>
    </row>
    <row r="19" spans="1:9" ht="18" customHeight="1">
      <c r="A19" s="5"/>
      <c r="B19" s="6" t="s">
        <v>87</v>
      </c>
      <c r="C19" s="6" t="s">
        <v>145</v>
      </c>
      <c r="D19" s="19">
        <f>2021000+622000</f>
        <v>2643000</v>
      </c>
      <c r="E19" s="7"/>
      <c r="F19" s="19">
        <f>202614.13+65297.98+308722+71082+19495+18449.87+20825.7+50150.24+16000+67438+27253+6045+19510.21+39000+16000</f>
        <v>947883.1299999999</v>
      </c>
      <c r="G19" s="7"/>
      <c r="H19" s="26"/>
      <c r="I19" s="24"/>
    </row>
    <row r="20" spans="1:9" ht="24" customHeight="1">
      <c r="A20" s="5">
        <v>2.16</v>
      </c>
      <c r="B20" s="6" t="s">
        <v>4</v>
      </c>
      <c r="C20" s="6" t="s">
        <v>19</v>
      </c>
      <c r="D20" s="7">
        <f>D21</f>
        <v>119200</v>
      </c>
      <c r="E20" s="7">
        <f>E21</f>
        <v>0</v>
      </c>
      <c r="F20" s="19">
        <f>F21</f>
        <v>49445.6</v>
      </c>
      <c r="G20" s="7">
        <f>G21</f>
        <v>0</v>
      </c>
      <c r="H20" s="26"/>
      <c r="I20" s="24"/>
    </row>
    <row r="21" spans="1:9" ht="18.75" customHeight="1">
      <c r="A21" s="5"/>
      <c r="B21" s="6" t="s">
        <v>88</v>
      </c>
      <c r="C21" s="6" t="s">
        <v>145</v>
      </c>
      <c r="D21" s="7">
        <f>119200</f>
        <v>119200</v>
      </c>
      <c r="E21" s="7"/>
      <c r="F21" s="19">
        <f>5000+15530.3+7496+2034.3+5000+7496+1889+5000</f>
        <v>49445.6</v>
      </c>
      <c r="G21" s="7"/>
      <c r="H21" s="26"/>
      <c r="I21" s="24"/>
    </row>
    <row r="22" spans="1:9" ht="59.25" customHeight="1">
      <c r="A22" s="5"/>
      <c r="B22" s="11" t="s">
        <v>52</v>
      </c>
      <c r="C22" s="11" t="s">
        <v>66</v>
      </c>
      <c r="D22" s="13">
        <f>D23+D25+D27+D29</f>
        <v>834000</v>
      </c>
      <c r="E22" s="13">
        <f>E23+E25+E27+E29</f>
        <v>0</v>
      </c>
      <c r="F22" s="20">
        <f>F23+F25+F27+F29</f>
        <v>294102.21</v>
      </c>
      <c r="G22" s="13">
        <f>G23+G25+G27+G29</f>
        <v>0</v>
      </c>
      <c r="H22" s="26"/>
      <c r="I22" s="24"/>
    </row>
    <row r="23" spans="1:9" ht="42" customHeight="1">
      <c r="A23" s="5">
        <v>2.3</v>
      </c>
      <c r="B23" s="6" t="s">
        <v>1</v>
      </c>
      <c r="C23" s="6" t="s">
        <v>40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6"/>
      <c r="I23" s="24"/>
    </row>
    <row r="24" spans="1:9" ht="15.75" customHeight="1">
      <c r="A24" s="5"/>
      <c r="B24" s="6" t="s">
        <v>89</v>
      </c>
      <c r="C24" s="6" t="s">
        <v>146</v>
      </c>
      <c r="D24" s="7"/>
      <c r="E24" s="7"/>
      <c r="F24" s="19"/>
      <c r="G24" s="7"/>
      <c r="H24" s="26"/>
      <c r="I24" s="24"/>
    </row>
    <row r="25" spans="1:9" ht="48.75" customHeight="1">
      <c r="A25" s="5">
        <v>2.4</v>
      </c>
      <c r="B25" s="6" t="s">
        <v>46</v>
      </c>
      <c r="C25" s="6" t="s">
        <v>34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6"/>
      <c r="I25" s="24"/>
    </row>
    <row r="26" spans="1:9" ht="15.75" customHeight="1">
      <c r="A26" s="5"/>
      <c r="B26" s="6" t="s">
        <v>90</v>
      </c>
      <c r="C26" s="6" t="s">
        <v>146</v>
      </c>
      <c r="D26" s="7"/>
      <c r="E26" s="7"/>
      <c r="F26" s="19"/>
      <c r="G26" s="7"/>
      <c r="H26" s="26"/>
      <c r="I26" s="24"/>
    </row>
    <row r="27" spans="1:9" ht="48.75" customHeight="1">
      <c r="A27" s="5">
        <v>2.5</v>
      </c>
      <c r="B27" s="6" t="s">
        <v>23</v>
      </c>
      <c r="C27" s="6" t="s">
        <v>11</v>
      </c>
      <c r="D27" s="7">
        <f>D28</f>
        <v>798000</v>
      </c>
      <c r="E27" s="7">
        <f>E28</f>
        <v>0</v>
      </c>
      <c r="F27" s="19">
        <f>F28</f>
        <v>280937.78</v>
      </c>
      <c r="G27" s="7">
        <f>G28</f>
        <v>0</v>
      </c>
      <c r="H27" s="26"/>
      <c r="I27" s="24"/>
    </row>
    <row r="28" spans="1:9" ht="18" customHeight="1">
      <c r="A28" s="5"/>
      <c r="B28" s="6" t="s">
        <v>91</v>
      </c>
      <c r="C28" s="6" t="s">
        <v>146</v>
      </c>
      <c r="D28" s="19">
        <f>610000+188000</f>
        <v>798000</v>
      </c>
      <c r="E28" s="7"/>
      <c r="F28" s="19">
        <f>53150.19+17402.2+58428.03+40980+45224.95+1097.97+14888+42719.74+7046.7</f>
        <v>280937.78</v>
      </c>
      <c r="G28" s="7"/>
      <c r="H28" s="26"/>
      <c r="I28" s="24"/>
    </row>
    <row r="29" spans="1:9" ht="25.5" customHeight="1">
      <c r="A29" s="5">
        <v>2.16</v>
      </c>
      <c r="B29" s="6" t="s">
        <v>4</v>
      </c>
      <c r="C29" s="6" t="s">
        <v>19</v>
      </c>
      <c r="D29" s="7">
        <f>D30</f>
        <v>36000</v>
      </c>
      <c r="E29" s="7">
        <f>E30</f>
        <v>0</v>
      </c>
      <c r="F29" s="19">
        <f>F30</f>
        <v>13164.43</v>
      </c>
      <c r="G29" s="7">
        <f>G30</f>
        <v>0</v>
      </c>
      <c r="H29" s="26"/>
      <c r="I29" s="24"/>
    </row>
    <row r="30" spans="1:9" ht="18.75" customHeight="1">
      <c r="A30" s="5"/>
      <c r="B30" s="6" t="s">
        <v>92</v>
      </c>
      <c r="C30" s="6" t="s">
        <v>146</v>
      </c>
      <c r="D30" s="7">
        <v>36000</v>
      </c>
      <c r="E30" s="7"/>
      <c r="F30" s="19">
        <f>4388.14+4388.16+4388.13</f>
        <v>13164.43</v>
      </c>
      <c r="G30" s="7"/>
      <c r="H30" s="26"/>
      <c r="I30" s="24"/>
    </row>
    <row r="31" spans="1:9" ht="40.5" customHeight="1">
      <c r="A31" s="5"/>
      <c r="B31" s="11" t="s">
        <v>53</v>
      </c>
      <c r="C31" s="11" t="s">
        <v>67</v>
      </c>
      <c r="D31" s="13">
        <f>D32+D37+D47+D55+D58+D63+D66+D70+D74+D81+D84+D89+D93+D101</f>
        <v>19252346.43</v>
      </c>
      <c r="E31" s="13">
        <f>E32+E37+E47+E55+E58+E63+E66+E70+E74+E81+E84+E89+E93+E101</f>
        <v>0</v>
      </c>
      <c r="F31" s="20">
        <f>F32+F37+F47+F55+F58+F63+F66+F70+F74+F81+F84+F89+F93+F101</f>
        <v>5651134.929999999</v>
      </c>
      <c r="G31" s="13">
        <f>G32+G37+G47+G55+G58+G63+G66+G70+G74+G81+G84+G89+G93+G101</f>
        <v>0</v>
      </c>
      <c r="H31" s="26"/>
      <c r="I31" s="24"/>
    </row>
    <row r="32" spans="1:9" s="3" customFormat="1" ht="25.5" customHeight="1">
      <c r="A32" s="8">
        <v>2.4</v>
      </c>
      <c r="B32" s="9" t="s">
        <v>180</v>
      </c>
      <c r="C32" s="28" t="s">
        <v>185</v>
      </c>
      <c r="D32" s="10">
        <f>D33+D34+D35+D36</f>
        <v>6000</v>
      </c>
      <c r="E32" s="10">
        <f>E33+E34+E35+E36</f>
        <v>0</v>
      </c>
      <c r="F32" s="21">
        <f>F33+F34+F35+F36</f>
        <v>5771.1900000000005</v>
      </c>
      <c r="G32" s="10">
        <f>G33+G34+G35+G36</f>
        <v>0</v>
      </c>
      <c r="H32" s="26"/>
      <c r="I32" s="24"/>
    </row>
    <row r="33" spans="1:9" ht="18.75" customHeight="1">
      <c r="A33" s="5"/>
      <c r="B33" s="6" t="s">
        <v>181</v>
      </c>
      <c r="C33" s="6" t="s">
        <v>147</v>
      </c>
      <c r="D33" s="7"/>
      <c r="E33" s="7"/>
      <c r="F33" s="19"/>
      <c r="G33" s="7"/>
      <c r="H33" s="26"/>
      <c r="I33" s="24"/>
    </row>
    <row r="34" spans="1:9" ht="18.75" customHeight="1">
      <c r="A34" s="5"/>
      <c r="B34" s="6" t="s">
        <v>182</v>
      </c>
      <c r="C34" s="6" t="s">
        <v>148</v>
      </c>
      <c r="D34" s="7"/>
      <c r="E34" s="7"/>
      <c r="F34" s="19"/>
      <c r="G34" s="7"/>
      <c r="H34" s="26"/>
      <c r="I34" s="24"/>
    </row>
    <row r="35" spans="1:9" ht="17.25" customHeight="1">
      <c r="A35" s="5"/>
      <c r="B35" s="6" t="s">
        <v>183</v>
      </c>
      <c r="C35" s="6" t="s">
        <v>149</v>
      </c>
      <c r="D35" s="19">
        <f>3000+2000+1000</f>
        <v>6000</v>
      </c>
      <c r="E35" s="7"/>
      <c r="F35" s="19">
        <f>2781.88+696.4+2292.91</f>
        <v>5771.1900000000005</v>
      </c>
      <c r="G35" s="7"/>
      <c r="H35" s="26"/>
      <c r="I35" s="24"/>
    </row>
    <row r="36" spans="1:9" ht="18.75" customHeight="1">
      <c r="A36" s="5"/>
      <c r="B36" s="6" t="s">
        <v>184</v>
      </c>
      <c r="C36" s="6" t="s">
        <v>150</v>
      </c>
      <c r="D36" s="7"/>
      <c r="E36" s="7"/>
      <c r="F36" s="19"/>
      <c r="G36" s="7"/>
      <c r="H36" s="26"/>
      <c r="I36" s="24"/>
    </row>
    <row r="37" spans="1:9" s="3" customFormat="1" ht="73.5" customHeight="1">
      <c r="A37" s="8">
        <v>2.5</v>
      </c>
      <c r="B37" s="9" t="s">
        <v>23</v>
      </c>
      <c r="C37" s="9" t="s">
        <v>11</v>
      </c>
      <c r="D37" s="10">
        <f>D38+D39+D40+D41+D42+D43+D45+D46+D44</f>
        <v>1973000</v>
      </c>
      <c r="E37" s="10">
        <f>E38+E39+E40+E41+E42+E43+E45+E46</f>
        <v>0</v>
      </c>
      <c r="F37" s="21">
        <f>F38+F39+F40+F41+F42+F43+F45+F46+F44</f>
        <v>884470.51</v>
      </c>
      <c r="G37" s="10">
        <f>G38+G39+G40+G41+G42+G43+G45+G46</f>
        <v>0</v>
      </c>
      <c r="H37" s="26"/>
      <c r="I37" s="24"/>
    </row>
    <row r="38" spans="1:9" ht="18" customHeight="1">
      <c r="A38" s="5"/>
      <c r="B38" s="6" t="s">
        <v>93</v>
      </c>
      <c r="C38" s="6" t="s">
        <v>147</v>
      </c>
      <c r="D38" s="19">
        <v>151000</v>
      </c>
      <c r="E38" s="7"/>
      <c r="F38" s="19">
        <f>13409.98+13057.39+12195.38+12148.48+12680.89+40.14</f>
        <v>63532.259999999995</v>
      </c>
      <c r="G38" s="7"/>
      <c r="H38" s="26"/>
      <c r="I38" s="24"/>
    </row>
    <row r="39" spans="1:9" ht="14.25" customHeight="1">
      <c r="A39" s="5"/>
      <c r="B39" s="6" t="s">
        <v>94</v>
      </c>
      <c r="C39" s="6" t="s">
        <v>148</v>
      </c>
      <c r="D39" s="19"/>
      <c r="E39" s="7"/>
      <c r="F39" s="19"/>
      <c r="G39" s="7"/>
      <c r="H39" s="26"/>
      <c r="I39" s="24"/>
    </row>
    <row r="40" spans="1:9" ht="17.25" customHeight="1">
      <c r="A40" s="5"/>
      <c r="B40" s="6" t="s">
        <v>95</v>
      </c>
      <c r="C40" s="6" t="s">
        <v>149</v>
      </c>
      <c r="D40" s="19">
        <f>572000-3000-2000-1000</f>
        <v>566000</v>
      </c>
      <c r="E40" s="7"/>
      <c r="F40" s="19">
        <f>69175.63+43638.03+51502.68+2000+37573.12-16344+2000+18.79+14225.24+2877.32+50.2+244.02+91.35+135.63+2607.71+5000+4514.54</f>
        <v>219310.26</v>
      </c>
      <c r="G40" s="7"/>
      <c r="H40" s="26"/>
      <c r="I40" s="24"/>
    </row>
    <row r="41" spans="1:9" ht="17.25" customHeight="1">
      <c r="A41" s="5"/>
      <c r="B41" s="6" t="s">
        <v>126</v>
      </c>
      <c r="C41" s="6" t="s">
        <v>151</v>
      </c>
      <c r="D41" s="7"/>
      <c r="E41" s="7"/>
      <c r="F41" s="19"/>
      <c r="G41" s="7"/>
      <c r="H41" s="26"/>
      <c r="I41" s="24"/>
    </row>
    <row r="42" spans="1:9" ht="16.5" customHeight="1">
      <c r="A42" s="5"/>
      <c r="B42" s="6" t="s">
        <v>96</v>
      </c>
      <c r="C42" s="6" t="s">
        <v>150</v>
      </c>
      <c r="D42" s="19">
        <v>565000</v>
      </c>
      <c r="E42" s="7"/>
      <c r="F42" s="19">
        <f>8736.35+146258.13+21666.66+10002+4967.09+2529.34+6562+22075.75+10003+2483.5</f>
        <v>235283.82</v>
      </c>
      <c r="G42" s="7"/>
      <c r="H42" s="26"/>
      <c r="I42" s="24"/>
    </row>
    <row r="43" spans="1:9" ht="16.5" customHeight="1">
      <c r="A43" s="5"/>
      <c r="B43" s="6" t="s">
        <v>97</v>
      </c>
      <c r="C43" s="6" t="s">
        <v>152</v>
      </c>
      <c r="D43" s="19">
        <v>212000</v>
      </c>
      <c r="E43" s="7"/>
      <c r="F43" s="19">
        <f>10025.74+64499.69+4075.63+4554+1620+14400+10440+7666.59+4321.38+6562+2200</f>
        <v>130365.03000000001</v>
      </c>
      <c r="G43" s="7"/>
      <c r="H43" s="26"/>
      <c r="I43" s="24"/>
    </row>
    <row r="44" spans="1:9" ht="16.5" customHeight="1">
      <c r="A44" s="5"/>
      <c r="B44" s="6" t="s">
        <v>142</v>
      </c>
      <c r="C44" s="6" t="s">
        <v>155</v>
      </c>
      <c r="D44" s="19">
        <v>15000</v>
      </c>
      <c r="E44" s="7"/>
      <c r="F44" s="19">
        <f>1265.58</f>
        <v>1265.58</v>
      </c>
      <c r="G44" s="7"/>
      <c r="H44" s="26"/>
      <c r="I44" s="24"/>
    </row>
    <row r="45" spans="1:9" ht="16.5" customHeight="1">
      <c r="A45" s="5"/>
      <c r="B45" s="6" t="s">
        <v>127</v>
      </c>
      <c r="C45" s="6" t="s">
        <v>153</v>
      </c>
      <c r="D45" s="7">
        <v>50000</v>
      </c>
      <c r="E45" s="7"/>
      <c r="F45" s="19">
        <f>31560</f>
        <v>31560</v>
      </c>
      <c r="G45" s="7"/>
      <c r="H45" s="26"/>
      <c r="I45" s="24"/>
    </row>
    <row r="46" spans="1:9" ht="16.5" customHeight="1">
      <c r="A46" s="5"/>
      <c r="B46" s="6" t="s">
        <v>128</v>
      </c>
      <c r="C46" s="6" t="s">
        <v>154</v>
      </c>
      <c r="D46" s="19">
        <v>414000</v>
      </c>
      <c r="E46" s="7"/>
      <c r="F46" s="19">
        <f>23975.8+56159.47+31399.98+6540+5550+5451.62+2474+1950+2868.45+18428+7500+3880+4330+1171+4849+3276.54+3916+14855+4578.7</f>
        <v>203153.56000000003</v>
      </c>
      <c r="G46" s="7"/>
      <c r="H46" s="26"/>
      <c r="I46" s="24"/>
    </row>
    <row r="47" spans="1:9" s="3" customFormat="1" ht="26.25" customHeight="1">
      <c r="A47" s="8">
        <v>2.16</v>
      </c>
      <c r="B47" s="9" t="s">
        <v>4</v>
      </c>
      <c r="C47" s="9" t="s">
        <v>19</v>
      </c>
      <c r="D47" s="10">
        <f>D48+D49+D50+D51+D52+D53+D54</f>
        <v>15700</v>
      </c>
      <c r="E47" s="10">
        <f>E48+E49+E50+E51+E52+E53+E54</f>
        <v>0</v>
      </c>
      <c r="F47" s="21">
        <f>F48+F49+F50+F51+F52+F53+F54</f>
        <v>0</v>
      </c>
      <c r="G47" s="10">
        <f>G48+G49+G50+G51+G52+G53+G54</f>
        <v>0</v>
      </c>
      <c r="H47" s="26"/>
      <c r="I47" s="24"/>
    </row>
    <row r="48" spans="1:9" ht="18.75" customHeight="1">
      <c r="A48" s="5"/>
      <c r="B48" s="6" t="s">
        <v>100</v>
      </c>
      <c r="C48" s="6" t="s">
        <v>147</v>
      </c>
      <c r="D48" s="7">
        <v>4000</v>
      </c>
      <c r="E48" s="7"/>
      <c r="F48" s="19"/>
      <c r="G48" s="7"/>
      <c r="H48" s="26"/>
      <c r="I48" s="24"/>
    </row>
    <row r="49" spans="1:9" ht="17.25" customHeight="1">
      <c r="A49" s="5"/>
      <c r="B49" s="6" t="s">
        <v>101</v>
      </c>
      <c r="C49" s="6" t="s">
        <v>148</v>
      </c>
      <c r="D49" s="7"/>
      <c r="E49" s="7"/>
      <c r="F49" s="19"/>
      <c r="G49" s="7"/>
      <c r="H49" s="26"/>
      <c r="I49" s="24"/>
    </row>
    <row r="50" spans="1:9" ht="16.5" customHeight="1">
      <c r="A50" s="5"/>
      <c r="B50" s="6" t="s">
        <v>102</v>
      </c>
      <c r="C50" s="6" t="s">
        <v>149</v>
      </c>
      <c r="D50" s="7"/>
      <c r="E50" s="7"/>
      <c r="F50" s="19"/>
      <c r="G50" s="7"/>
      <c r="H50" s="26"/>
      <c r="I50" s="24"/>
    </row>
    <row r="51" spans="1:9" ht="17.25" customHeight="1">
      <c r="A51" s="5"/>
      <c r="B51" s="6" t="s">
        <v>103</v>
      </c>
      <c r="C51" s="6" t="s">
        <v>151</v>
      </c>
      <c r="D51" s="7"/>
      <c r="E51" s="7"/>
      <c r="F51" s="19"/>
      <c r="G51" s="7"/>
      <c r="H51" s="26"/>
      <c r="I51" s="24"/>
    </row>
    <row r="52" spans="1:9" ht="17.25" customHeight="1">
      <c r="A52" s="5"/>
      <c r="B52" s="6" t="s">
        <v>129</v>
      </c>
      <c r="C52" s="6" t="s">
        <v>150</v>
      </c>
      <c r="D52" s="7"/>
      <c r="E52" s="7"/>
      <c r="F52" s="19"/>
      <c r="G52" s="7"/>
      <c r="H52" s="26"/>
      <c r="I52" s="24"/>
    </row>
    <row r="53" spans="1:9" ht="17.25" customHeight="1">
      <c r="A53" s="5"/>
      <c r="B53" s="6" t="s">
        <v>130</v>
      </c>
      <c r="C53" s="6" t="s">
        <v>153</v>
      </c>
      <c r="D53" s="7"/>
      <c r="E53" s="7"/>
      <c r="F53" s="19"/>
      <c r="G53" s="7"/>
      <c r="H53" s="26"/>
      <c r="I53" s="24"/>
    </row>
    <row r="54" spans="1:9" ht="17.25" customHeight="1">
      <c r="A54" s="5"/>
      <c r="B54" s="6" t="s">
        <v>131</v>
      </c>
      <c r="C54" s="6" t="s">
        <v>154</v>
      </c>
      <c r="D54" s="7">
        <f>3000+8700</f>
        <v>11700</v>
      </c>
      <c r="E54" s="7"/>
      <c r="F54" s="19"/>
      <c r="G54" s="7"/>
      <c r="H54" s="26"/>
      <c r="I54" s="24"/>
    </row>
    <row r="55" spans="1:9" s="3" customFormat="1" ht="48.75" customHeight="1">
      <c r="A55" s="8">
        <v>2.31</v>
      </c>
      <c r="B55" s="9" t="s">
        <v>45</v>
      </c>
      <c r="C55" s="9" t="s">
        <v>2</v>
      </c>
      <c r="D55" s="10">
        <f>D56+D57</f>
        <v>200000</v>
      </c>
      <c r="E55" s="10">
        <f>E56+E57</f>
        <v>0</v>
      </c>
      <c r="F55" s="21">
        <f>F56+F57</f>
        <v>0</v>
      </c>
      <c r="G55" s="10">
        <f>G56+G57</f>
        <v>0</v>
      </c>
      <c r="H55" s="26"/>
      <c r="I55" s="24"/>
    </row>
    <row r="56" spans="1:9" ht="16.5" customHeight="1">
      <c r="A56" s="5"/>
      <c r="B56" s="6" t="s">
        <v>98</v>
      </c>
      <c r="C56" s="6" t="s">
        <v>150</v>
      </c>
      <c r="D56" s="7">
        <v>200000</v>
      </c>
      <c r="E56" s="7"/>
      <c r="F56" s="19"/>
      <c r="G56" s="7"/>
      <c r="H56" s="26"/>
      <c r="I56" s="24"/>
    </row>
    <row r="57" spans="1:9" ht="17.25" customHeight="1">
      <c r="A57" s="5"/>
      <c r="B57" s="6" t="s">
        <v>99</v>
      </c>
      <c r="C57" s="6" t="s">
        <v>152</v>
      </c>
      <c r="D57" s="7"/>
      <c r="E57" s="7"/>
      <c r="F57" s="19"/>
      <c r="G57" s="7"/>
      <c r="H57" s="26"/>
      <c r="I57" s="24"/>
    </row>
    <row r="58" spans="1:9" s="3" customFormat="1" ht="25.5" customHeight="1">
      <c r="A58" s="8">
        <v>2.44</v>
      </c>
      <c r="B58" s="9" t="s">
        <v>20</v>
      </c>
      <c r="C58" s="9" t="s">
        <v>29</v>
      </c>
      <c r="D58" s="10">
        <f>D59+D60+D62</f>
        <v>1387000</v>
      </c>
      <c r="E58" s="10">
        <f>E60+E61</f>
        <v>0</v>
      </c>
      <c r="F58" s="21">
        <f>F59+F60+F61+F62</f>
        <v>580587.75</v>
      </c>
      <c r="G58" s="10">
        <f>G60+G61</f>
        <v>0</v>
      </c>
      <c r="H58" s="26"/>
      <c r="I58" s="24"/>
    </row>
    <row r="59" spans="1:9" s="3" customFormat="1" ht="20.25" customHeight="1">
      <c r="A59" s="8"/>
      <c r="B59" s="6" t="s">
        <v>178</v>
      </c>
      <c r="C59" s="6" t="s">
        <v>148</v>
      </c>
      <c r="D59" s="27">
        <f>2000</f>
        <v>2000</v>
      </c>
      <c r="E59" s="10"/>
      <c r="F59" s="29">
        <v>1910.01</v>
      </c>
      <c r="G59" s="10"/>
      <c r="H59" s="26"/>
      <c r="I59" s="24"/>
    </row>
    <row r="60" spans="1:9" ht="18" customHeight="1">
      <c r="A60" s="5"/>
      <c r="B60" s="6" t="s">
        <v>104</v>
      </c>
      <c r="C60" s="6" t="s">
        <v>150</v>
      </c>
      <c r="D60" s="7">
        <f>1187000+200000-32000</f>
        <v>1355000</v>
      </c>
      <c r="E60" s="7"/>
      <c r="F60" s="19">
        <f>95491+262153.74+97008+97500</f>
        <v>552152.74</v>
      </c>
      <c r="G60" s="7"/>
      <c r="H60" s="26"/>
      <c r="I60" s="24"/>
    </row>
    <row r="61" spans="1:9" ht="17.25" customHeight="1">
      <c r="A61" s="5"/>
      <c r="B61" s="6" t="s">
        <v>105</v>
      </c>
      <c r="C61" s="6" t="s">
        <v>152</v>
      </c>
      <c r="D61" s="7"/>
      <c r="E61" s="7"/>
      <c r="F61" s="19"/>
      <c r="G61" s="7"/>
      <c r="H61" s="26"/>
      <c r="I61" s="24"/>
    </row>
    <row r="62" spans="1:9" ht="17.25" customHeight="1">
      <c r="A62" s="5"/>
      <c r="B62" s="6" t="s">
        <v>172</v>
      </c>
      <c r="C62" s="6" t="s">
        <v>154</v>
      </c>
      <c r="D62" s="7">
        <v>30000</v>
      </c>
      <c r="E62" s="7"/>
      <c r="F62" s="19">
        <v>26525</v>
      </c>
      <c r="G62" s="7"/>
      <c r="H62" s="26"/>
      <c r="I62" s="24"/>
    </row>
    <row r="63" spans="1:9" s="3" customFormat="1" ht="25.5" customHeight="1">
      <c r="A63" s="8">
        <v>2.47</v>
      </c>
      <c r="B63" s="9" t="s">
        <v>12</v>
      </c>
      <c r="C63" s="9" t="s">
        <v>36</v>
      </c>
      <c r="D63" s="10">
        <f>D64+D65</f>
        <v>5176846.43</v>
      </c>
      <c r="E63" s="10">
        <f>E64</f>
        <v>0</v>
      </c>
      <c r="F63" s="21">
        <f>F65+F64</f>
        <v>11941.09</v>
      </c>
      <c r="G63" s="10">
        <f>G64</f>
        <v>0</v>
      </c>
      <c r="H63" s="26"/>
      <c r="I63" s="24"/>
    </row>
    <row r="64" spans="1:9" ht="19.5" customHeight="1">
      <c r="A64" s="5"/>
      <c r="B64" s="6" t="s">
        <v>177</v>
      </c>
      <c r="C64" s="6" t="s">
        <v>150</v>
      </c>
      <c r="D64" s="7">
        <f>4636200+515200+5000-5000</f>
        <v>5151400</v>
      </c>
      <c r="E64" s="7"/>
      <c r="F64" s="19"/>
      <c r="G64" s="7"/>
      <c r="H64" s="26"/>
      <c r="I64" s="24"/>
    </row>
    <row r="65" spans="1:9" ht="19.5" customHeight="1">
      <c r="A65" s="5"/>
      <c r="B65" s="6" t="s">
        <v>179</v>
      </c>
      <c r="C65" s="6" t="s">
        <v>152</v>
      </c>
      <c r="D65" s="7">
        <f>7500+5000+7000+946.43+5000</f>
        <v>25446.43</v>
      </c>
      <c r="E65" s="7"/>
      <c r="F65" s="19">
        <f>11941.09</f>
        <v>11941.09</v>
      </c>
      <c r="G65" s="7"/>
      <c r="H65" s="26"/>
      <c r="I65" s="24"/>
    </row>
    <row r="66" spans="1:9" s="3" customFormat="1" ht="25.5" customHeight="1">
      <c r="A66" s="8">
        <v>2.48</v>
      </c>
      <c r="B66" s="9" t="s">
        <v>5</v>
      </c>
      <c r="C66" s="9" t="s">
        <v>17</v>
      </c>
      <c r="D66" s="10">
        <f>D67+D68+D69</f>
        <v>648000</v>
      </c>
      <c r="E66" s="10">
        <f>E67+E68+E69</f>
        <v>0</v>
      </c>
      <c r="F66" s="21">
        <f>F67+F68+F69</f>
        <v>197345.28</v>
      </c>
      <c r="G66" s="10">
        <f>G67+G68+G69</f>
        <v>0</v>
      </c>
      <c r="H66" s="26"/>
      <c r="I66" s="24"/>
    </row>
    <row r="67" spans="1:9" ht="17.25" customHeight="1">
      <c r="A67" s="5"/>
      <c r="B67" s="6" t="s">
        <v>106</v>
      </c>
      <c r="C67" s="6" t="s">
        <v>150</v>
      </c>
      <c r="D67" s="7">
        <f>50000-5000</f>
        <v>45000</v>
      </c>
      <c r="E67" s="7"/>
      <c r="F67" s="19"/>
      <c r="G67" s="7"/>
      <c r="H67" s="26"/>
      <c r="I67" s="24"/>
    </row>
    <row r="68" spans="1:11" ht="17.25" customHeight="1">
      <c r="A68" s="5"/>
      <c r="B68" s="6" t="s">
        <v>107</v>
      </c>
      <c r="C68" s="6" t="s">
        <v>152</v>
      </c>
      <c r="D68" s="7">
        <f>300000-7000-5000</f>
        <v>288000</v>
      </c>
      <c r="E68" s="7"/>
      <c r="F68" s="19"/>
      <c r="G68" s="7"/>
      <c r="H68" s="26"/>
      <c r="I68" s="24"/>
      <c r="K68" s="24"/>
    </row>
    <row r="69" spans="1:9" ht="18" customHeight="1">
      <c r="A69" s="5"/>
      <c r="B69" s="6" t="s">
        <v>132</v>
      </c>
      <c r="C69" s="6" t="s">
        <v>155</v>
      </c>
      <c r="D69" s="7">
        <f>315000</f>
        <v>315000</v>
      </c>
      <c r="E69" s="7"/>
      <c r="F69" s="19">
        <f>37002.24+111006.72+49336.32</f>
        <v>197345.28</v>
      </c>
      <c r="G69" s="7"/>
      <c r="H69" s="26"/>
      <c r="I69" s="24"/>
    </row>
    <row r="70" spans="1:9" s="3" customFormat="1" ht="25.5" customHeight="1">
      <c r="A70" s="8">
        <v>2.49</v>
      </c>
      <c r="B70" s="9" t="s">
        <v>13</v>
      </c>
      <c r="C70" s="9" t="s">
        <v>15</v>
      </c>
      <c r="D70" s="21">
        <f>D71+D72+D73</f>
        <v>2115000</v>
      </c>
      <c r="E70" s="10">
        <f>E71+E72+E73</f>
        <v>0</v>
      </c>
      <c r="F70" s="21">
        <f>F71+F72+F73</f>
        <v>211041.94</v>
      </c>
      <c r="G70" s="10">
        <f>G71+G72+G73</f>
        <v>0</v>
      </c>
      <c r="H70" s="26"/>
      <c r="I70" s="24"/>
    </row>
    <row r="71" spans="1:9" ht="21" customHeight="1">
      <c r="A71" s="5"/>
      <c r="B71" s="6" t="s">
        <v>109</v>
      </c>
      <c r="C71" s="6" t="s">
        <v>150</v>
      </c>
      <c r="D71" s="19">
        <f>40000+100000</f>
        <v>140000</v>
      </c>
      <c r="E71" s="7"/>
      <c r="F71" s="19">
        <f>35917.98+99415.96</f>
        <v>135333.94</v>
      </c>
      <c r="G71" s="7"/>
      <c r="H71" s="26"/>
      <c r="I71" s="24"/>
    </row>
    <row r="72" spans="1:9" ht="18.75" customHeight="1">
      <c r="A72" s="5"/>
      <c r="B72" s="6" t="s">
        <v>110</v>
      </c>
      <c r="C72" s="6" t="s">
        <v>152</v>
      </c>
      <c r="D72" s="22">
        <f>1700000+315000-40000-100000</f>
        <v>1875000</v>
      </c>
      <c r="E72" s="7"/>
      <c r="F72" s="19">
        <f>29648+12140</f>
        <v>41788</v>
      </c>
      <c r="G72" s="7"/>
      <c r="H72" s="26"/>
      <c r="I72" s="24"/>
    </row>
    <row r="73" spans="1:9" ht="18.75" customHeight="1">
      <c r="A73" s="5"/>
      <c r="B73" s="6" t="s">
        <v>133</v>
      </c>
      <c r="C73" s="6" t="s">
        <v>153</v>
      </c>
      <c r="D73" s="19">
        <v>100000</v>
      </c>
      <c r="E73" s="7"/>
      <c r="F73" s="19">
        <f>33920</f>
        <v>33920</v>
      </c>
      <c r="G73" s="7"/>
      <c r="H73" s="26"/>
      <c r="I73" s="24"/>
    </row>
    <row r="74" spans="1:9" s="3" customFormat="1" ht="25.5" customHeight="1">
      <c r="A74" s="8">
        <v>2.5</v>
      </c>
      <c r="B74" s="9" t="s">
        <v>33</v>
      </c>
      <c r="C74" s="9" t="s">
        <v>38</v>
      </c>
      <c r="D74" s="10">
        <f>D75+D76+D77+D78+D79+D80</f>
        <v>4856800</v>
      </c>
      <c r="E74" s="10">
        <f>E75+E76+E77+E78+E79+E80</f>
        <v>0</v>
      </c>
      <c r="F74" s="21">
        <f>F75+F76+F77+F78+F79+F80</f>
        <v>2479333.9899999993</v>
      </c>
      <c r="G74" s="10">
        <f>G75+G76+G77+G78+G79+G80</f>
        <v>0</v>
      </c>
      <c r="H74" s="26"/>
      <c r="I74" s="24"/>
    </row>
    <row r="75" spans="1:9" ht="20.25" customHeight="1">
      <c r="A75" s="5"/>
      <c r="B75" s="6" t="s">
        <v>134</v>
      </c>
      <c r="C75" s="6" t="s">
        <v>148</v>
      </c>
      <c r="D75" s="19">
        <f>150000</f>
        <v>150000</v>
      </c>
      <c r="E75" s="7"/>
      <c r="F75" s="19"/>
      <c r="G75" s="7"/>
      <c r="H75" s="26"/>
      <c r="I75" s="24"/>
    </row>
    <row r="76" spans="1:9" ht="18.75" customHeight="1">
      <c r="A76" s="5"/>
      <c r="B76" s="6" t="s">
        <v>112</v>
      </c>
      <c r="C76" s="6" t="s">
        <v>149</v>
      </c>
      <c r="D76" s="7">
        <v>2601000</v>
      </c>
      <c r="E76" s="7"/>
      <c r="F76" s="19">
        <f>583976.75+347952.26+306577.1+45733.94+228849.74+14400+31339.01+141018.99</f>
        <v>1699847.7899999998</v>
      </c>
      <c r="G76" s="7"/>
      <c r="H76" s="26"/>
      <c r="I76" s="24"/>
    </row>
    <row r="77" spans="1:9" ht="17.25" customHeight="1">
      <c r="A77" s="5"/>
      <c r="B77" s="6" t="s">
        <v>111</v>
      </c>
      <c r="C77" s="6" t="s">
        <v>150</v>
      </c>
      <c r="D77" s="19">
        <f>1621300+15000+170000-65000-36000-40000</f>
        <v>1665300</v>
      </c>
      <c r="E77" s="7"/>
      <c r="F77" s="19">
        <f>28868.44+44444.83+191522.41+22002+10664.94+18979+46856+26136+21390+10103+20206+38002+18869.37+46856+23417+4154.4+19113+10103</f>
        <v>601687.39</v>
      </c>
      <c r="G77" s="7"/>
      <c r="H77" s="26"/>
      <c r="I77" s="24"/>
    </row>
    <row r="78" spans="1:9" ht="20.25" customHeight="1">
      <c r="A78" s="5"/>
      <c r="B78" s="6" t="s">
        <v>113</v>
      </c>
      <c r="C78" s="6" t="s">
        <v>152</v>
      </c>
      <c r="D78" s="19">
        <f>88000-7500-30000+40000</f>
        <v>90500</v>
      </c>
      <c r="E78" s="7"/>
      <c r="F78" s="19">
        <f>19299.18+631.48+381+4954+4988.93+10103+530+262.92+48563</f>
        <v>89713.51</v>
      </c>
      <c r="G78" s="7"/>
      <c r="H78" s="26"/>
      <c r="I78" s="24"/>
    </row>
    <row r="79" spans="1:9" ht="20.25" customHeight="1">
      <c r="A79" s="5"/>
      <c r="B79" s="6" t="s">
        <v>135</v>
      </c>
      <c r="C79" s="6" t="s">
        <v>153</v>
      </c>
      <c r="D79" s="7">
        <f>50000</f>
        <v>50000</v>
      </c>
      <c r="E79" s="7"/>
      <c r="F79" s="19"/>
      <c r="G79" s="7"/>
      <c r="H79" s="26"/>
      <c r="I79" s="24"/>
    </row>
    <row r="80" spans="1:9" ht="20.25" customHeight="1">
      <c r="A80" s="5"/>
      <c r="B80" s="6" t="s">
        <v>136</v>
      </c>
      <c r="C80" s="6" t="s">
        <v>154</v>
      </c>
      <c r="D80" s="19">
        <f>300000</f>
        <v>300000</v>
      </c>
      <c r="E80" s="7"/>
      <c r="F80" s="19">
        <f>16174.7+32590+31535+5577.6+2208</f>
        <v>88085.3</v>
      </c>
      <c r="G80" s="7"/>
      <c r="H80" s="26"/>
      <c r="I80" s="24"/>
    </row>
    <row r="81" spans="1:9" s="3" customFormat="1" ht="25.5" customHeight="1">
      <c r="A81" s="8">
        <v>2.52</v>
      </c>
      <c r="B81" s="9" t="s">
        <v>9</v>
      </c>
      <c r="C81" s="9" t="s">
        <v>27</v>
      </c>
      <c r="D81" s="10">
        <f>D82+D83</f>
        <v>95000</v>
      </c>
      <c r="E81" s="10">
        <f>E82+E83</f>
        <v>0</v>
      </c>
      <c r="F81" s="21">
        <f>F82+F83</f>
        <v>92360</v>
      </c>
      <c r="G81" s="10">
        <f>G82+G83</f>
        <v>0</v>
      </c>
      <c r="H81" s="26"/>
      <c r="I81" s="24"/>
    </row>
    <row r="82" spans="1:9" ht="17.25" customHeight="1">
      <c r="A82" s="5"/>
      <c r="B82" s="6" t="s">
        <v>114</v>
      </c>
      <c r="C82" s="6" t="s">
        <v>150</v>
      </c>
      <c r="D82" s="19"/>
      <c r="E82" s="7"/>
      <c r="F82" s="19"/>
      <c r="G82" s="7"/>
      <c r="H82" s="26"/>
      <c r="I82" s="24"/>
    </row>
    <row r="83" spans="1:9" ht="17.25" customHeight="1">
      <c r="A83" s="5"/>
      <c r="B83" s="6" t="s">
        <v>115</v>
      </c>
      <c r="C83" s="6" t="s">
        <v>152</v>
      </c>
      <c r="D83" s="19">
        <f>30000+65000</f>
        <v>95000</v>
      </c>
      <c r="E83" s="7"/>
      <c r="F83" s="19">
        <f>27708+64652</f>
        <v>92360</v>
      </c>
      <c r="G83" s="7"/>
      <c r="H83" s="26"/>
      <c r="I83" s="24"/>
    </row>
    <row r="84" spans="1:9" s="3" customFormat="1" ht="25.5" customHeight="1">
      <c r="A84" s="8">
        <v>2.58</v>
      </c>
      <c r="B84" s="9" t="s">
        <v>37</v>
      </c>
      <c r="C84" s="9" t="s">
        <v>39</v>
      </c>
      <c r="D84" s="20"/>
      <c r="E84" s="10">
        <f>E85+E86+E88</f>
        <v>0</v>
      </c>
      <c r="F84" s="20"/>
      <c r="G84" s="10">
        <f>G85+G86+G88</f>
        <v>0</v>
      </c>
      <c r="H84" s="26"/>
      <c r="I84" s="24"/>
    </row>
    <row r="85" spans="1:9" ht="19.5" customHeight="1">
      <c r="A85" s="5"/>
      <c r="B85" s="6" t="s">
        <v>116</v>
      </c>
      <c r="C85" s="6" t="s">
        <v>149</v>
      </c>
      <c r="D85" s="7"/>
      <c r="E85" s="7"/>
      <c r="F85" s="19"/>
      <c r="G85" s="7"/>
      <c r="H85" s="26"/>
      <c r="I85" s="24"/>
    </row>
    <row r="86" spans="1:9" ht="16.5" customHeight="1">
      <c r="A86" s="5"/>
      <c r="B86" s="6" t="s">
        <v>117</v>
      </c>
      <c r="C86" s="6" t="s">
        <v>150</v>
      </c>
      <c r="D86" s="7"/>
      <c r="E86" s="7"/>
      <c r="F86" s="19"/>
      <c r="G86" s="7"/>
      <c r="H86" s="26"/>
      <c r="I86" s="24"/>
    </row>
    <row r="87" spans="1:9" ht="16.5" customHeight="1">
      <c r="A87" s="5"/>
      <c r="B87" s="6" t="s">
        <v>167</v>
      </c>
      <c r="C87" s="6" t="s">
        <v>155</v>
      </c>
      <c r="D87" s="7"/>
      <c r="E87" s="7"/>
      <c r="F87" s="19"/>
      <c r="G87" s="7"/>
      <c r="H87" s="26"/>
      <c r="I87" s="24"/>
    </row>
    <row r="88" spans="1:9" ht="16.5" customHeight="1">
      <c r="A88" s="5"/>
      <c r="B88" s="6" t="s">
        <v>118</v>
      </c>
      <c r="C88" s="6" t="s">
        <v>154</v>
      </c>
      <c r="D88" s="7"/>
      <c r="E88" s="7"/>
      <c r="F88" s="19"/>
      <c r="G88" s="7"/>
      <c r="H88" s="26"/>
      <c r="I88" s="24"/>
    </row>
    <row r="89" spans="1:10" s="3" customFormat="1" ht="25.5" customHeight="1">
      <c r="A89" s="8">
        <v>2.59</v>
      </c>
      <c r="B89" s="9" t="s">
        <v>42</v>
      </c>
      <c r="C89" s="9" t="s">
        <v>18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6"/>
      <c r="I89" s="24"/>
      <c r="J89" s="25"/>
    </row>
    <row r="90" spans="1:9" ht="16.5" customHeight="1">
      <c r="A90" s="5"/>
      <c r="B90" s="6" t="s">
        <v>119</v>
      </c>
      <c r="C90" s="6" t="s">
        <v>152</v>
      </c>
      <c r="D90" s="19"/>
      <c r="E90" s="7"/>
      <c r="F90" s="19"/>
      <c r="G90" s="7"/>
      <c r="H90" s="26"/>
      <c r="I90" s="24"/>
    </row>
    <row r="91" spans="1:9" ht="17.25" customHeight="1">
      <c r="A91" s="5"/>
      <c r="B91" s="6" t="s">
        <v>173</v>
      </c>
      <c r="C91" s="6" t="s">
        <v>153</v>
      </c>
      <c r="D91" s="19"/>
      <c r="E91" s="7"/>
      <c r="F91" s="19"/>
      <c r="G91" s="7"/>
      <c r="H91" s="26"/>
      <c r="I91" s="24"/>
    </row>
    <row r="92" spans="1:9" ht="17.25" customHeight="1">
      <c r="A92" s="5"/>
      <c r="B92" s="6" t="s">
        <v>174</v>
      </c>
      <c r="C92" s="6" t="s">
        <v>154</v>
      </c>
      <c r="D92" s="7"/>
      <c r="E92" s="7"/>
      <c r="F92" s="19"/>
      <c r="G92" s="7"/>
      <c r="H92" s="26"/>
      <c r="I92" s="24"/>
    </row>
    <row r="93" spans="1:10" s="3" customFormat="1" ht="25.5" customHeight="1">
      <c r="A93" s="8">
        <v>2.66</v>
      </c>
      <c r="B93" s="9" t="s">
        <v>28</v>
      </c>
      <c r="C93" s="9" t="s">
        <v>44</v>
      </c>
      <c r="D93" s="21">
        <f>D94+D95+D96+D97+D99+D100+D98</f>
        <v>2679000</v>
      </c>
      <c r="E93" s="10">
        <f>E94+E95+E96+E97+E99+E100</f>
        <v>0</v>
      </c>
      <c r="F93" s="21">
        <f>F94+F95+F96+F97+F99+F100+F98</f>
        <v>1150169.1799999997</v>
      </c>
      <c r="G93" s="10">
        <f>G94+G95+G96+G97+G99+G100</f>
        <v>0</v>
      </c>
      <c r="H93" s="26"/>
      <c r="I93" s="24"/>
      <c r="J93" s="25"/>
    </row>
    <row r="94" spans="1:9" ht="18" customHeight="1">
      <c r="A94" s="5"/>
      <c r="B94" s="6" t="s">
        <v>120</v>
      </c>
      <c r="C94" s="6" t="s">
        <v>147</v>
      </c>
      <c r="D94" s="19">
        <v>50000</v>
      </c>
      <c r="E94" s="7"/>
      <c r="F94" s="19">
        <f>3474.34+3548.16+3539.62+3537.66+3438.82</f>
        <v>17538.6</v>
      </c>
      <c r="G94" s="7"/>
      <c r="H94" s="26"/>
      <c r="I94" s="24"/>
    </row>
    <row r="95" spans="1:9" ht="18" customHeight="1">
      <c r="A95" s="5"/>
      <c r="B95" s="6" t="s">
        <v>121</v>
      </c>
      <c r="C95" s="6" t="s">
        <v>149</v>
      </c>
      <c r="D95" s="19">
        <v>885000</v>
      </c>
      <c r="E95" s="7"/>
      <c r="F95" s="19">
        <f>159506.55+139783.5+30862.38+78949.8+10573+60116.93+53158.36+1944+10000+418.32+156.6+49935.22</f>
        <v>595404.6599999999</v>
      </c>
      <c r="G95" s="7"/>
      <c r="H95" s="26"/>
      <c r="I95" s="24"/>
    </row>
    <row r="96" spans="1:9" ht="20.25" customHeight="1">
      <c r="A96" s="5"/>
      <c r="B96" s="6" t="s">
        <v>122</v>
      </c>
      <c r="C96" s="6" t="s">
        <v>150</v>
      </c>
      <c r="D96" s="19">
        <v>716000</v>
      </c>
      <c r="E96" s="7"/>
      <c r="F96" s="19">
        <f>16605.56+78044.53+16963+9664+4798.62+1065.68+1065.68+2500+1065.68+7600+9664+4798.62+2500+4200+1065.68</f>
        <v>161601.04999999996</v>
      </c>
      <c r="G96" s="7"/>
      <c r="H96" s="26"/>
      <c r="I96" s="24"/>
    </row>
    <row r="97" spans="1:9" ht="19.5" customHeight="1">
      <c r="A97" s="5"/>
      <c r="B97" s="6" t="s">
        <v>123</v>
      </c>
      <c r="C97" s="6" t="s">
        <v>152</v>
      </c>
      <c r="D97" s="19">
        <f>931000-6000-5000</f>
        <v>920000</v>
      </c>
      <c r="E97" s="7"/>
      <c r="F97" s="19">
        <f>8598.24+131419.55+41049.21+26096+12953.59+26092+12957.58+50000</f>
        <v>309166.1699999999</v>
      </c>
      <c r="G97" s="7"/>
      <c r="H97" s="26"/>
      <c r="I97" s="24"/>
    </row>
    <row r="98" spans="1:9" ht="19.5" customHeight="1">
      <c r="A98" s="5"/>
      <c r="B98" s="6" t="s">
        <v>143</v>
      </c>
      <c r="C98" s="6" t="s">
        <v>155</v>
      </c>
      <c r="D98" s="19">
        <f>1000+6000+5000</f>
        <v>12000</v>
      </c>
      <c r="E98" s="7"/>
      <c r="F98" s="19">
        <f>800+5644.7+5000</f>
        <v>11444.7</v>
      </c>
      <c r="G98" s="7"/>
      <c r="H98" s="26"/>
      <c r="I98" s="24"/>
    </row>
    <row r="99" spans="1:9" ht="18.75" customHeight="1">
      <c r="A99" s="5"/>
      <c r="B99" s="6" t="s">
        <v>124</v>
      </c>
      <c r="C99" s="6" t="s">
        <v>153</v>
      </c>
      <c r="D99" s="19"/>
      <c r="E99" s="7"/>
      <c r="F99" s="19"/>
      <c r="G99" s="7"/>
      <c r="H99" s="26"/>
      <c r="I99" s="24"/>
    </row>
    <row r="100" spans="1:9" ht="18.75" customHeight="1">
      <c r="A100" s="5"/>
      <c r="B100" s="6" t="s">
        <v>125</v>
      </c>
      <c r="C100" s="6" t="s">
        <v>154</v>
      </c>
      <c r="D100" s="22">
        <v>96000</v>
      </c>
      <c r="E100" s="7"/>
      <c r="F100" s="19">
        <f>5967+14012+1721+8000+1816+5000+1100+10000+5000+1000+398+1000</f>
        <v>55014</v>
      </c>
      <c r="G100" s="7"/>
      <c r="H100" s="26"/>
      <c r="I100" s="24"/>
    </row>
    <row r="101" spans="1:9" s="3" customFormat="1" ht="25.5" customHeight="1">
      <c r="A101" s="8">
        <v>2.86</v>
      </c>
      <c r="B101" s="9" t="s">
        <v>25</v>
      </c>
      <c r="C101" s="9" t="s">
        <v>41</v>
      </c>
      <c r="D101" s="21">
        <f>D102+D103+D104</f>
        <v>100000</v>
      </c>
      <c r="E101" s="10">
        <f>E103</f>
        <v>0</v>
      </c>
      <c r="F101" s="21">
        <f>F102+F103+F104</f>
        <v>38114</v>
      </c>
      <c r="G101" s="10">
        <f>G103</f>
        <v>0</v>
      </c>
      <c r="H101" s="26"/>
      <c r="I101" s="24"/>
    </row>
    <row r="102" spans="1:9" s="3" customFormat="1" ht="25.5" customHeight="1">
      <c r="A102" s="8"/>
      <c r="B102" s="6" t="s">
        <v>186</v>
      </c>
      <c r="C102" s="6" t="s">
        <v>148</v>
      </c>
      <c r="D102" s="29">
        <f>3000</f>
        <v>3000</v>
      </c>
      <c r="E102" s="10"/>
      <c r="F102" s="29">
        <v>1124</v>
      </c>
      <c r="G102" s="10"/>
      <c r="H102" s="26"/>
      <c r="I102" s="24"/>
    </row>
    <row r="103" spans="1:9" ht="18" customHeight="1">
      <c r="A103" s="5"/>
      <c r="B103" s="6" t="s">
        <v>137</v>
      </c>
      <c r="C103" s="6" t="s">
        <v>152</v>
      </c>
      <c r="D103" s="19">
        <f>100000-40000</f>
        <v>60000</v>
      </c>
      <c r="E103" s="7"/>
      <c r="F103" s="19"/>
      <c r="G103" s="7"/>
      <c r="H103" s="26"/>
      <c r="I103" s="24"/>
    </row>
    <row r="104" spans="1:9" ht="18" customHeight="1">
      <c r="A104" s="5"/>
      <c r="B104" s="6" t="s">
        <v>187</v>
      </c>
      <c r="C104" s="6" t="s">
        <v>153</v>
      </c>
      <c r="D104" s="19">
        <f>37000</f>
        <v>37000</v>
      </c>
      <c r="E104" s="7"/>
      <c r="F104" s="19">
        <v>36990</v>
      </c>
      <c r="G104" s="7"/>
      <c r="H104" s="26"/>
      <c r="I104" s="24"/>
    </row>
    <row r="105" spans="1:9" ht="25.5" customHeight="1">
      <c r="A105" s="5"/>
      <c r="B105" s="11" t="s">
        <v>54</v>
      </c>
      <c r="C105" s="11" t="s">
        <v>68</v>
      </c>
      <c r="D105" s="13">
        <f aca="true" t="shared" si="2" ref="D105:G106">D106</f>
        <v>180000</v>
      </c>
      <c r="E105" s="13">
        <f t="shared" si="2"/>
        <v>0</v>
      </c>
      <c r="F105" s="20">
        <f t="shared" si="2"/>
        <v>71336.79000000001</v>
      </c>
      <c r="G105" s="13">
        <f t="shared" si="2"/>
        <v>0</v>
      </c>
      <c r="H105" s="26"/>
      <c r="I105" s="24"/>
    </row>
    <row r="106" spans="1:9" s="17" customFormat="1" ht="19.5" customHeight="1">
      <c r="A106" s="5">
        <v>2.79</v>
      </c>
      <c r="B106" s="6" t="s">
        <v>32</v>
      </c>
      <c r="C106" s="6" t="s">
        <v>35</v>
      </c>
      <c r="D106" s="7">
        <v>180000</v>
      </c>
      <c r="E106" s="7">
        <f t="shared" si="2"/>
        <v>0</v>
      </c>
      <c r="F106" s="19">
        <f>13677+13677+13676+13676.79+16630</f>
        <v>71336.79000000001</v>
      </c>
      <c r="G106" s="7">
        <f t="shared" si="2"/>
        <v>0</v>
      </c>
      <c r="H106" s="26"/>
      <c r="I106" s="24"/>
    </row>
    <row r="107" spans="1:9" ht="36.75" customHeight="1">
      <c r="A107" s="5"/>
      <c r="B107" s="6" t="s">
        <v>138</v>
      </c>
      <c r="C107" s="6" t="s">
        <v>156</v>
      </c>
      <c r="D107" s="19">
        <f>D106</f>
        <v>180000</v>
      </c>
      <c r="E107" s="7"/>
      <c r="F107" s="19">
        <f>F106</f>
        <v>71336.79000000001</v>
      </c>
      <c r="G107" s="7"/>
      <c r="H107" s="26"/>
      <c r="I107" s="24"/>
    </row>
    <row r="108" spans="1:9" ht="18.75" customHeight="1">
      <c r="A108" s="5"/>
      <c r="B108" s="11" t="s">
        <v>188</v>
      </c>
      <c r="C108" s="11" t="s">
        <v>69</v>
      </c>
      <c r="D108" s="13">
        <f aca="true" t="shared" si="3" ref="D108:G109">D109</f>
        <v>30000</v>
      </c>
      <c r="E108" s="13">
        <f t="shared" si="3"/>
        <v>0</v>
      </c>
      <c r="F108" s="20">
        <f t="shared" si="3"/>
        <v>0</v>
      </c>
      <c r="G108" s="13">
        <f t="shared" si="3"/>
        <v>0</v>
      </c>
      <c r="H108" s="26"/>
      <c r="I108" s="24"/>
    </row>
    <row r="109" spans="1:9" s="17" customFormat="1" ht="17.25" customHeight="1">
      <c r="A109" s="5">
        <v>2.81</v>
      </c>
      <c r="B109" s="6" t="s">
        <v>7</v>
      </c>
      <c r="C109" s="6" t="s">
        <v>14</v>
      </c>
      <c r="D109" s="7">
        <f>D110</f>
        <v>30000</v>
      </c>
      <c r="E109" s="7">
        <f t="shared" si="3"/>
        <v>0</v>
      </c>
      <c r="F109" s="19"/>
      <c r="G109" s="7">
        <f t="shared" si="3"/>
        <v>0</v>
      </c>
      <c r="H109" s="26"/>
      <c r="I109" s="24"/>
    </row>
    <row r="110" spans="1:9" ht="16.5" customHeight="1">
      <c r="A110" s="5"/>
      <c r="B110" s="6" t="s">
        <v>189</v>
      </c>
      <c r="C110" s="6" t="s">
        <v>157</v>
      </c>
      <c r="D110" s="7">
        <v>30000</v>
      </c>
      <c r="E110" s="7"/>
      <c r="F110" s="19"/>
      <c r="G110" s="7"/>
      <c r="H110" s="26"/>
      <c r="I110" s="24"/>
    </row>
    <row r="111" spans="1:9" ht="48.75" customHeight="1">
      <c r="A111" s="5"/>
      <c r="B111" s="11" t="s">
        <v>55</v>
      </c>
      <c r="C111" s="11" t="s">
        <v>70</v>
      </c>
      <c r="D111" s="13">
        <f aca="true" t="shared" si="4" ref="D111:G112">D112</f>
        <v>3606067.87</v>
      </c>
      <c r="E111" s="13">
        <f t="shared" si="4"/>
        <v>0</v>
      </c>
      <c r="F111" s="20">
        <f t="shared" si="4"/>
        <v>3605332.5</v>
      </c>
      <c r="G111" s="13">
        <f t="shared" si="4"/>
        <v>0</v>
      </c>
      <c r="H111" s="26"/>
      <c r="I111" s="24"/>
    </row>
    <row r="112" spans="1:9" s="17" customFormat="1" ht="15.75" customHeight="1">
      <c r="A112" s="5">
        <v>2.48</v>
      </c>
      <c r="B112" s="6" t="s">
        <v>5</v>
      </c>
      <c r="C112" s="6" t="s">
        <v>17</v>
      </c>
      <c r="D112" s="7">
        <f t="shared" si="4"/>
        <v>3606067.87</v>
      </c>
      <c r="E112" s="7">
        <f t="shared" si="4"/>
        <v>0</v>
      </c>
      <c r="F112" s="19">
        <f t="shared" si="4"/>
        <v>3605332.5</v>
      </c>
      <c r="G112" s="7">
        <f t="shared" si="4"/>
        <v>0</v>
      </c>
      <c r="H112" s="26"/>
      <c r="I112" s="24"/>
    </row>
    <row r="113" spans="1:9" ht="18" customHeight="1">
      <c r="A113" s="5"/>
      <c r="B113" s="6" t="s">
        <v>139</v>
      </c>
      <c r="C113" s="6" t="s">
        <v>153</v>
      </c>
      <c r="D113" s="7">
        <f>2031267.87+1574800</f>
        <v>3606067.87</v>
      </c>
      <c r="E113" s="7"/>
      <c r="F113" s="19">
        <f>500000+1574796.76+515267.87+1015267.87</f>
        <v>3605332.5</v>
      </c>
      <c r="G113" s="7"/>
      <c r="H113" s="26"/>
      <c r="I113" s="24"/>
    </row>
    <row r="114" spans="1:9" ht="49.5" customHeight="1">
      <c r="A114" s="5"/>
      <c r="B114" s="11" t="s">
        <v>161</v>
      </c>
      <c r="C114" s="11" t="s">
        <v>162</v>
      </c>
      <c r="D114" s="13">
        <f>D115+D117+D119+D121</f>
        <v>17933900</v>
      </c>
      <c r="E114" s="13">
        <f>E115+E117+E119</f>
        <v>0</v>
      </c>
      <c r="F114" s="20">
        <f>F115+F117+F119+F121</f>
        <v>0</v>
      </c>
      <c r="G114" s="13">
        <f>G115+G117+G119</f>
        <v>0</v>
      </c>
      <c r="H114" s="26"/>
      <c r="I114" s="24"/>
    </row>
    <row r="115" spans="1:9" ht="18" customHeight="1">
      <c r="A115" s="5">
        <v>2.48</v>
      </c>
      <c r="B115" s="6" t="s">
        <v>5</v>
      </c>
      <c r="C115" s="6" t="s">
        <v>17</v>
      </c>
      <c r="D115" s="7">
        <f>D116</f>
        <v>0</v>
      </c>
      <c r="E115" s="7">
        <f>E116</f>
        <v>0</v>
      </c>
      <c r="F115" s="19"/>
      <c r="G115" s="7">
        <f>G116</f>
        <v>0</v>
      </c>
      <c r="H115" s="26"/>
      <c r="I115" s="24"/>
    </row>
    <row r="116" spans="1:9" ht="18" customHeight="1">
      <c r="A116" s="5"/>
      <c r="B116" s="6" t="s">
        <v>139</v>
      </c>
      <c r="C116" s="6" t="s">
        <v>153</v>
      </c>
      <c r="D116" s="19"/>
      <c r="E116" s="7"/>
      <c r="F116" s="19"/>
      <c r="G116" s="7"/>
      <c r="H116" s="26"/>
      <c r="I116" s="24"/>
    </row>
    <row r="117" spans="1:9" ht="18" customHeight="1">
      <c r="A117" s="5"/>
      <c r="B117" s="6" t="s">
        <v>33</v>
      </c>
      <c r="C117" s="6" t="s">
        <v>38</v>
      </c>
      <c r="D117" s="19"/>
      <c r="E117" s="7">
        <f>E118</f>
        <v>0</v>
      </c>
      <c r="F117" s="19"/>
      <c r="G117" s="7">
        <f>G118</f>
        <v>0</v>
      </c>
      <c r="H117" s="26"/>
      <c r="I117" s="24"/>
    </row>
    <row r="118" spans="1:9" ht="18" customHeight="1">
      <c r="A118" s="5"/>
      <c r="B118" s="6" t="s">
        <v>135</v>
      </c>
      <c r="C118" s="6" t="s">
        <v>153</v>
      </c>
      <c r="D118" s="19"/>
      <c r="E118" s="7"/>
      <c r="F118" s="19"/>
      <c r="G118" s="7"/>
      <c r="H118" s="26"/>
      <c r="I118" s="24"/>
    </row>
    <row r="119" spans="1:9" ht="27" customHeight="1">
      <c r="A119" s="5"/>
      <c r="B119" s="18" t="s">
        <v>9</v>
      </c>
      <c r="C119" s="18" t="s">
        <v>27</v>
      </c>
      <c r="D119" s="19">
        <f>D120</f>
        <v>17933900</v>
      </c>
      <c r="E119" s="7">
        <f>E120</f>
        <v>0</v>
      </c>
      <c r="F119" s="19"/>
      <c r="G119" s="7">
        <f>G120</f>
        <v>0</v>
      </c>
      <c r="H119" s="26"/>
      <c r="I119" s="24"/>
    </row>
    <row r="120" spans="1:9" ht="18" customHeight="1">
      <c r="A120" s="5"/>
      <c r="B120" s="6" t="s">
        <v>163</v>
      </c>
      <c r="C120" s="6" t="s">
        <v>153</v>
      </c>
      <c r="D120" s="19">
        <f>17897900+36000</f>
        <v>17933900</v>
      </c>
      <c r="E120" s="7"/>
      <c r="F120" s="19"/>
      <c r="G120" s="7"/>
      <c r="H120" s="26"/>
      <c r="I120" s="24"/>
    </row>
    <row r="121" spans="1:9" ht="18" customHeight="1">
      <c r="A121" s="5"/>
      <c r="B121" s="6" t="s">
        <v>170</v>
      </c>
      <c r="C121" s="6" t="s">
        <v>153</v>
      </c>
      <c r="D121" s="19"/>
      <c r="E121" s="7"/>
      <c r="F121" s="19"/>
      <c r="G121" s="7"/>
      <c r="H121" s="26"/>
      <c r="I121" s="24"/>
    </row>
    <row r="122" spans="1:9" ht="72.75" customHeight="1">
      <c r="A122" s="5"/>
      <c r="B122" s="11" t="s">
        <v>56</v>
      </c>
      <c r="C122" s="11" t="s">
        <v>71</v>
      </c>
      <c r="D122" s="13">
        <f>D123</f>
        <v>0</v>
      </c>
      <c r="E122" s="13">
        <f>E123</f>
        <v>0</v>
      </c>
      <c r="F122" s="20">
        <f>F123</f>
        <v>0</v>
      </c>
      <c r="G122" s="13">
        <f>G123</f>
        <v>0</v>
      </c>
      <c r="H122" s="26"/>
      <c r="I122" s="24"/>
    </row>
    <row r="123" spans="1:9" s="17" customFormat="1" ht="17.25" customHeight="1">
      <c r="A123" s="15">
        <v>2.5</v>
      </c>
      <c r="B123" s="6" t="s">
        <v>33</v>
      </c>
      <c r="C123" s="6" t="s">
        <v>38</v>
      </c>
      <c r="D123" s="7">
        <f>D125</f>
        <v>0</v>
      </c>
      <c r="E123" s="7">
        <f>E125</f>
        <v>0</v>
      </c>
      <c r="F123" s="19">
        <f>F125</f>
        <v>0</v>
      </c>
      <c r="G123" s="7">
        <f>G125</f>
        <v>0</v>
      </c>
      <c r="H123" s="26"/>
      <c r="I123" s="24"/>
    </row>
    <row r="124" spans="1:9" ht="12.75" hidden="1">
      <c r="A124" s="5"/>
      <c r="B124" s="6"/>
      <c r="C124" s="6"/>
      <c r="D124" s="7"/>
      <c r="E124" s="7"/>
      <c r="F124" s="19"/>
      <c r="G124" s="7"/>
      <c r="H124" s="26"/>
      <c r="I124" s="24"/>
    </row>
    <row r="125" spans="1:9" ht="36.75" customHeight="1">
      <c r="A125" s="5"/>
      <c r="B125" s="6" t="s">
        <v>140</v>
      </c>
      <c r="C125" s="6" t="s">
        <v>158</v>
      </c>
      <c r="D125" s="7"/>
      <c r="E125" s="7"/>
      <c r="F125" s="19"/>
      <c r="G125" s="7"/>
      <c r="H125" s="26"/>
      <c r="I125" s="24"/>
    </row>
    <row r="126" spans="1:9" ht="18.75" customHeight="1">
      <c r="A126" s="5"/>
      <c r="B126" s="11" t="s">
        <v>57</v>
      </c>
      <c r="C126" s="11" t="s">
        <v>72</v>
      </c>
      <c r="D126" s="20">
        <f>D127</f>
        <v>0</v>
      </c>
      <c r="E126" s="20">
        <f>E127</f>
        <v>0</v>
      </c>
      <c r="F126" s="20">
        <f>F127</f>
        <v>0</v>
      </c>
      <c r="G126" s="13">
        <f>G127</f>
        <v>0</v>
      </c>
      <c r="H126" s="26"/>
      <c r="I126" s="24"/>
    </row>
    <row r="127" spans="1:9" s="17" customFormat="1" ht="24.75" customHeight="1">
      <c r="A127" s="5">
        <v>2.94</v>
      </c>
      <c r="B127" s="6" t="s">
        <v>21</v>
      </c>
      <c r="C127" s="6" t="s">
        <v>31</v>
      </c>
      <c r="D127" s="19"/>
      <c r="E127" s="19">
        <f>E129</f>
        <v>0</v>
      </c>
      <c r="F127" s="19"/>
      <c r="G127" s="7">
        <f>G129</f>
        <v>0</v>
      </c>
      <c r="H127" s="26"/>
      <c r="I127" s="24"/>
    </row>
    <row r="128" spans="1:9" ht="12.75" hidden="1">
      <c r="A128" s="5"/>
      <c r="B128" s="11"/>
      <c r="C128" s="6"/>
      <c r="D128" s="19"/>
      <c r="E128" s="19"/>
      <c r="F128" s="19"/>
      <c r="G128" s="7"/>
      <c r="H128" s="26"/>
      <c r="I128" s="24"/>
    </row>
    <row r="129" spans="1:9" ht="17.25" customHeight="1">
      <c r="A129" s="5"/>
      <c r="B129" s="6" t="s">
        <v>141</v>
      </c>
      <c r="C129" s="6" t="s">
        <v>159</v>
      </c>
      <c r="D129" s="19"/>
      <c r="E129" s="19">
        <f>D129</f>
        <v>0</v>
      </c>
      <c r="F129" s="19"/>
      <c r="G129" s="7">
        <f>F129</f>
        <v>0</v>
      </c>
      <c r="H129" s="26"/>
      <c r="I129" s="24"/>
    </row>
    <row r="130" spans="1:9" ht="61.5" customHeight="1">
      <c r="A130" s="5"/>
      <c r="B130" s="11" t="s">
        <v>61</v>
      </c>
      <c r="C130" s="11" t="s">
        <v>73</v>
      </c>
      <c r="D130" s="13">
        <f>D131</f>
        <v>0</v>
      </c>
      <c r="E130" s="13">
        <f>E131</f>
        <v>0</v>
      </c>
      <c r="F130" s="20">
        <f>F131</f>
        <v>0</v>
      </c>
      <c r="G130" s="13">
        <f>G131</f>
        <v>0</v>
      </c>
      <c r="H130" s="26"/>
      <c r="I130" s="24"/>
    </row>
    <row r="131" spans="1:9" s="17" customFormat="1" ht="19.5" customHeight="1">
      <c r="A131" s="5">
        <v>2.48</v>
      </c>
      <c r="B131" s="6" t="s">
        <v>5</v>
      </c>
      <c r="C131" s="6" t="s">
        <v>17</v>
      </c>
      <c r="D131" s="7">
        <f>D133</f>
        <v>0</v>
      </c>
      <c r="E131" s="7">
        <f>E133</f>
        <v>0</v>
      </c>
      <c r="F131" s="19">
        <f>F133</f>
        <v>0</v>
      </c>
      <c r="G131" s="7">
        <f>G133</f>
        <v>0</v>
      </c>
      <c r="H131" s="26"/>
      <c r="I131" s="24"/>
    </row>
    <row r="132" spans="1:9" ht="12.75" hidden="1">
      <c r="A132" s="5"/>
      <c r="B132" s="11"/>
      <c r="C132" s="6"/>
      <c r="D132" s="7"/>
      <c r="E132" s="7"/>
      <c r="F132" s="19"/>
      <c r="G132" s="7"/>
      <c r="H132" s="26"/>
      <c r="I132" s="24"/>
    </row>
    <row r="133" spans="1:9" ht="36.75" customHeight="1">
      <c r="A133" s="5"/>
      <c r="B133" s="6" t="s">
        <v>108</v>
      </c>
      <c r="C133" s="6" t="s">
        <v>160</v>
      </c>
      <c r="D133" s="7">
        <f>424000-424000</f>
        <v>0</v>
      </c>
      <c r="E133" s="7"/>
      <c r="F133" s="19"/>
      <c r="G133" s="7"/>
      <c r="H133" s="26"/>
      <c r="I133" s="24"/>
    </row>
    <row r="134" spans="1:9" ht="36.75" customHeight="1">
      <c r="A134" s="5"/>
      <c r="B134" s="11" t="s">
        <v>164</v>
      </c>
      <c r="C134" s="6" t="s">
        <v>155</v>
      </c>
      <c r="D134" s="13"/>
      <c r="E134" s="13"/>
      <c r="F134" s="20">
        <f>F135</f>
        <v>0</v>
      </c>
      <c r="G134" s="7"/>
      <c r="H134" s="26"/>
      <c r="I134" s="24"/>
    </row>
    <row r="135" spans="1:9" ht="36.75" customHeight="1">
      <c r="A135" s="5"/>
      <c r="B135" s="6" t="s">
        <v>165</v>
      </c>
      <c r="C135" s="6" t="s">
        <v>166</v>
      </c>
      <c r="D135" s="7"/>
      <c r="E135" s="7"/>
      <c r="F135" s="19"/>
      <c r="G135" s="7"/>
      <c r="H135" s="26"/>
      <c r="I135" s="24"/>
    </row>
    <row r="136" spans="1:9" ht="27.75" customHeight="1">
      <c r="A136" s="5"/>
      <c r="B136" s="11" t="s">
        <v>58</v>
      </c>
      <c r="C136" s="11" t="s">
        <v>74</v>
      </c>
      <c r="D136" s="13">
        <f>D137+D139</f>
        <v>71000</v>
      </c>
      <c r="E136" s="13">
        <f>E137+E139</f>
        <v>0</v>
      </c>
      <c r="F136" s="20">
        <f>F137+F139</f>
        <v>7639</v>
      </c>
      <c r="G136" s="13">
        <f>G137+G139</f>
        <v>0</v>
      </c>
      <c r="H136" s="26"/>
      <c r="I136" s="24"/>
    </row>
    <row r="137" spans="1:9" s="17" customFormat="1" ht="49.5" customHeight="1">
      <c r="A137" s="5">
        <v>2.5</v>
      </c>
      <c r="B137" s="6" t="s">
        <v>23</v>
      </c>
      <c r="C137" s="6" t="s">
        <v>11</v>
      </c>
      <c r="D137" s="7">
        <f>D138</f>
        <v>55000</v>
      </c>
      <c r="E137" s="7">
        <f>E138</f>
        <v>0</v>
      </c>
      <c r="F137" s="19">
        <f>F138</f>
        <v>4679</v>
      </c>
      <c r="G137" s="7">
        <f>G138</f>
        <v>0</v>
      </c>
      <c r="H137" s="26"/>
      <c r="I137" s="24"/>
    </row>
    <row r="138" spans="1:9" ht="15" customHeight="1">
      <c r="A138" s="5"/>
      <c r="B138" s="6" t="s">
        <v>142</v>
      </c>
      <c r="C138" s="6" t="s">
        <v>155</v>
      </c>
      <c r="D138" s="19">
        <v>55000</v>
      </c>
      <c r="E138" s="7"/>
      <c r="F138" s="19">
        <f>505+4174</f>
        <v>4679</v>
      </c>
      <c r="G138" s="7"/>
      <c r="H138" s="26"/>
      <c r="I138" s="24"/>
    </row>
    <row r="139" spans="1:9" s="17" customFormat="1" ht="18" customHeight="1">
      <c r="A139" s="5">
        <v>2.66</v>
      </c>
      <c r="B139" s="6" t="s">
        <v>28</v>
      </c>
      <c r="C139" s="6" t="s">
        <v>44</v>
      </c>
      <c r="D139" s="19">
        <f>D140</f>
        <v>16000</v>
      </c>
      <c r="E139" s="7">
        <f>E140</f>
        <v>0</v>
      </c>
      <c r="F139" s="19">
        <f>F140</f>
        <v>2960</v>
      </c>
      <c r="G139" s="7">
        <f>G140</f>
        <v>0</v>
      </c>
      <c r="H139" s="26"/>
      <c r="I139" s="24"/>
    </row>
    <row r="140" spans="1:9" ht="18" customHeight="1">
      <c r="A140" s="5"/>
      <c r="B140" s="6" t="s">
        <v>143</v>
      </c>
      <c r="C140" s="6" t="s">
        <v>155</v>
      </c>
      <c r="D140" s="19">
        <f>20000-4000</f>
        <v>16000</v>
      </c>
      <c r="E140" s="7"/>
      <c r="F140" s="19">
        <f>2960</f>
        <v>2960</v>
      </c>
      <c r="G140" s="7"/>
      <c r="H140" s="26"/>
      <c r="I140" s="24"/>
    </row>
    <row r="141" spans="1:9" ht="18" customHeight="1">
      <c r="A141" s="5"/>
      <c r="B141" s="11" t="s">
        <v>59</v>
      </c>
      <c r="C141" s="11" t="s">
        <v>75</v>
      </c>
      <c r="D141" s="20">
        <f>D142+D144</f>
        <v>14000</v>
      </c>
      <c r="E141" s="13">
        <f>E142+E144</f>
        <v>0</v>
      </c>
      <c r="F141" s="20">
        <f>F142+F144</f>
        <v>8160</v>
      </c>
      <c r="G141" s="13">
        <f>G142+G144</f>
        <v>0</v>
      </c>
      <c r="H141" s="26"/>
      <c r="I141" s="24"/>
    </row>
    <row r="142" spans="1:9" s="17" customFormat="1" ht="52.5" customHeight="1">
      <c r="A142" s="5">
        <v>2.5</v>
      </c>
      <c r="B142" s="6" t="s">
        <v>23</v>
      </c>
      <c r="C142" s="6" t="s">
        <v>11</v>
      </c>
      <c r="D142" s="19">
        <f>D143</f>
        <v>5000</v>
      </c>
      <c r="E142" s="7">
        <f>E143</f>
        <v>0</v>
      </c>
      <c r="F142" s="19"/>
      <c r="G142" s="7">
        <f>G143</f>
        <v>0</v>
      </c>
      <c r="H142" s="26"/>
      <c r="I142" s="24"/>
    </row>
    <row r="143" spans="1:9" ht="16.5" customHeight="1">
      <c r="A143" s="5"/>
      <c r="B143" s="6" t="s">
        <v>142</v>
      </c>
      <c r="C143" s="6" t="s">
        <v>155</v>
      </c>
      <c r="D143" s="19">
        <v>5000</v>
      </c>
      <c r="E143" s="7"/>
      <c r="F143" s="19"/>
      <c r="G143" s="7"/>
      <c r="H143" s="26"/>
      <c r="I143" s="24"/>
    </row>
    <row r="144" spans="1:9" s="17" customFormat="1" ht="16.5" customHeight="1">
      <c r="A144" s="5">
        <v>2.66</v>
      </c>
      <c r="B144" s="6" t="s">
        <v>28</v>
      </c>
      <c r="C144" s="6" t="s">
        <v>44</v>
      </c>
      <c r="D144" s="19">
        <f>D145</f>
        <v>9000</v>
      </c>
      <c r="E144" s="7">
        <f>E145</f>
        <v>0</v>
      </c>
      <c r="F144" s="19">
        <f>F145</f>
        <v>8160</v>
      </c>
      <c r="G144" s="7">
        <f>G145</f>
        <v>0</v>
      </c>
      <c r="H144" s="26"/>
      <c r="I144" s="24"/>
    </row>
    <row r="145" spans="1:9" ht="18" customHeight="1">
      <c r="A145" s="5"/>
      <c r="B145" s="6" t="s">
        <v>143</v>
      </c>
      <c r="C145" s="6" t="s">
        <v>155</v>
      </c>
      <c r="D145" s="19">
        <f>5000+4000</f>
        <v>9000</v>
      </c>
      <c r="E145" s="7"/>
      <c r="F145" s="19">
        <f>8160</f>
        <v>8160</v>
      </c>
      <c r="G145" s="7"/>
      <c r="H145" s="26"/>
      <c r="I145" s="24"/>
    </row>
    <row r="146" spans="1:9" ht="16.5" customHeight="1">
      <c r="A146" s="5"/>
      <c r="B146" s="11" t="s">
        <v>60</v>
      </c>
      <c r="C146" s="11" t="s">
        <v>76</v>
      </c>
      <c r="D146" s="20">
        <f>D147+D149</f>
        <v>42000</v>
      </c>
      <c r="E146" s="13">
        <f>E147+E149</f>
        <v>0</v>
      </c>
      <c r="F146" s="20">
        <f>F147+F149</f>
        <v>27207.560000000005</v>
      </c>
      <c r="G146" s="13">
        <f>G147+G149</f>
        <v>0</v>
      </c>
      <c r="H146" s="26"/>
      <c r="I146" s="24"/>
    </row>
    <row r="147" spans="1:9" s="17" customFormat="1" ht="50.25" customHeight="1">
      <c r="A147" s="5">
        <v>2.5</v>
      </c>
      <c r="B147" s="6" t="s">
        <v>23</v>
      </c>
      <c r="C147" s="6" t="s">
        <v>11</v>
      </c>
      <c r="D147" s="7">
        <f>D148</f>
        <v>35000</v>
      </c>
      <c r="E147" s="7">
        <f>E148</f>
        <v>0</v>
      </c>
      <c r="F147" s="19">
        <f>F148</f>
        <v>20479.980000000003</v>
      </c>
      <c r="G147" s="7">
        <f>G148</f>
        <v>0</v>
      </c>
      <c r="H147" s="26"/>
      <c r="I147" s="24"/>
    </row>
    <row r="148" spans="1:9" ht="16.5" customHeight="1">
      <c r="A148" s="5"/>
      <c r="B148" s="6" t="s">
        <v>142</v>
      </c>
      <c r="C148" s="6" t="s">
        <v>155</v>
      </c>
      <c r="D148" s="7">
        <f>40000-5000</f>
        <v>35000</v>
      </c>
      <c r="E148" s="7"/>
      <c r="F148" s="19">
        <f>2265.58+18214.4</f>
        <v>20479.980000000003</v>
      </c>
      <c r="G148" s="7"/>
      <c r="H148" s="26"/>
      <c r="I148" s="24"/>
    </row>
    <row r="149" spans="1:9" s="17" customFormat="1" ht="17.25" customHeight="1">
      <c r="A149" s="5">
        <v>2.66</v>
      </c>
      <c r="B149" s="6" t="s">
        <v>28</v>
      </c>
      <c r="C149" s="6" t="s">
        <v>44</v>
      </c>
      <c r="D149" s="7">
        <f>D150</f>
        <v>7000</v>
      </c>
      <c r="E149" s="7">
        <f>E150</f>
        <v>0</v>
      </c>
      <c r="F149" s="19">
        <f>F150</f>
        <v>6727.58</v>
      </c>
      <c r="G149" s="7">
        <f>G150</f>
        <v>0</v>
      </c>
      <c r="H149" s="26"/>
      <c r="I149" s="24"/>
    </row>
    <row r="150" spans="1:9" ht="15.75" customHeight="1">
      <c r="A150" s="5"/>
      <c r="B150" s="6" t="s">
        <v>143</v>
      </c>
      <c r="C150" s="6" t="s">
        <v>155</v>
      </c>
      <c r="D150" s="19">
        <f>2000+5000</f>
        <v>7000</v>
      </c>
      <c r="E150" s="7"/>
      <c r="F150" s="19">
        <f>396.78+6330.8</f>
        <v>6727.58</v>
      </c>
      <c r="G150" s="7"/>
      <c r="H150" s="26"/>
      <c r="I150" s="24"/>
    </row>
    <row r="151" spans="1:9" ht="16.5" customHeight="1">
      <c r="A151" s="5"/>
      <c r="B151" s="11" t="s">
        <v>62</v>
      </c>
      <c r="C151" s="11" t="s">
        <v>77</v>
      </c>
      <c r="D151" s="13">
        <f aca="true" t="shared" si="5" ref="D151:G152">D152</f>
        <v>0</v>
      </c>
      <c r="E151" s="13">
        <f t="shared" si="5"/>
        <v>0</v>
      </c>
      <c r="F151" s="20">
        <f t="shared" si="5"/>
        <v>0</v>
      </c>
      <c r="G151" s="13">
        <f t="shared" si="5"/>
        <v>0</v>
      </c>
      <c r="H151" s="26"/>
      <c r="I151" s="24"/>
    </row>
    <row r="152" spans="1:9" ht="15.75" customHeight="1">
      <c r="A152" s="5">
        <v>2.12</v>
      </c>
      <c r="B152" s="6" t="s">
        <v>6</v>
      </c>
      <c r="C152" s="6" t="s">
        <v>3</v>
      </c>
      <c r="D152" s="7">
        <f t="shared" si="5"/>
        <v>0</v>
      </c>
      <c r="E152" s="7">
        <f t="shared" si="5"/>
        <v>0</v>
      </c>
      <c r="F152" s="19">
        <f t="shared" si="5"/>
        <v>0</v>
      </c>
      <c r="G152" s="7">
        <f t="shared" si="5"/>
        <v>0</v>
      </c>
      <c r="H152" s="26"/>
      <c r="I152" s="24"/>
    </row>
    <row r="153" spans="1:9" ht="18.75" customHeight="1">
      <c r="A153" s="5"/>
      <c r="B153" s="6" t="s">
        <v>144</v>
      </c>
      <c r="C153" s="6" t="s">
        <v>155</v>
      </c>
      <c r="D153" s="7"/>
      <c r="E153" s="7"/>
      <c r="F153" s="7"/>
      <c r="G153" s="7"/>
      <c r="H153" s="26"/>
      <c r="I153" s="24"/>
    </row>
    <row r="154" spans="1:9" s="3" customFormat="1" ht="26.25" customHeight="1">
      <c r="A154" s="8" t="s">
        <v>24</v>
      </c>
      <c r="B154" s="9" t="s">
        <v>16</v>
      </c>
      <c r="C154" s="9" t="s">
        <v>10</v>
      </c>
      <c r="D154" s="10">
        <f>44396767.87+946.43-D6</f>
        <v>-1574800</v>
      </c>
      <c r="E154" s="10">
        <f>2650500+17897900+946.43</f>
        <v>20549346.43</v>
      </c>
      <c r="F154" s="21">
        <f>11344880.43-F6</f>
        <v>222778.41999999993</v>
      </c>
      <c r="G154" s="10">
        <v>1101500</v>
      </c>
      <c r="H154" s="26"/>
      <c r="I154" s="24"/>
    </row>
    <row r="155" spans="1:8" ht="12.75">
      <c r="A155" s="31" t="s">
        <v>35</v>
      </c>
      <c r="B155" s="32"/>
      <c r="C155" s="32"/>
      <c r="D155" s="1" t="s">
        <v>35</v>
      </c>
      <c r="H155" s="26"/>
    </row>
    <row r="156" spans="1:9" ht="15">
      <c r="A156" s="14"/>
      <c r="B156" t="s">
        <v>81</v>
      </c>
      <c r="D156" s="16"/>
      <c r="E156" t="s">
        <v>171</v>
      </c>
      <c r="H156" s="26"/>
      <c r="I156" t="s">
        <v>0</v>
      </c>
    </row>
    <row r="157" spans="1:8" ht="15">
      <c r="A157" s="14"/>
      <c r="D157" s="16"/>
      <c r="H157" s="26"/>
    </row>
    <row r="158" ht="12.75">
      <c r="H158" s="26"/>
    </row>
    <row r="159" spans="2:8" ht="12.75">
      <c r="B159" t="s">
        <v>82</v>
      </c>
      <c r="E159" s="23" t="s">
        <v>168</v>
      </c>
      <c r="H159" s="26"/>
    </row>
    <row r="160" ht="12.75">
      <c r="H160" s="26"/>
    </row>
    <row r="161" ht="12.75">
      <c r="H161" s="26"/>
    </row>
    <row r="162" ht="12.75">
      <c r="H162" s="26"/>
    </row>
    <row r="163" ht="12.75">
      <c r="H163" s="26"/>
    </row>
    <row r="164" ht="12.75">
      <c r="H164" s="26"/>
    </row>
    <row r="165" ht="12.75">
      <c r="H165" s="26"/>
    </row>
    <row r="166" ht="12.75"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</sheetData>
  <sheetProtection/>
  <mergeCells count="6">
    <mergeCell ref="A1:G1"/>
    <mergeCell ref="A3:G3"/>
    <mergeCell ref="A155:C155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2017-06-03T06:08:47Z</cp:lastPrinted>
  <dcterms:created xsi:type="dcterms:W3CDTF">2016-02-15T06:23:39Z</dcterms:created>
  <dcterms:modified xsi:type="dcterms:W3CDTF">2017-06-06T05:58:13Z</dcterms:modified>
  <cp:category/>
  <cp:version/>
  <cp:contentType/>
  <cp:contentStatus/>
</cp:coreProperties>
</file>