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<sst xmlns="http://schemas.openxmlformats.org/spreadsheetml/2006/main" count="443" uniqueCount="426">
  <si>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</si>
  <si>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</si>
  <si>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</si>
  <si>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</si>
  <si>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</si>
  <si>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</si>
  <si>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</si>
  <si>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</si>
  <si>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</si>
  <si>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</si>
  <si>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</si>
  <si>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</si>
  <si>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</si>
  <si>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</si>
  <si>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</si>
  <si>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</si>
  <si>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</si>
  <si>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</si>
  <si>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</si>
  <si>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</si>
  <si>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</si>
  <si>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</si>
  <si>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</si>
  <si>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</si>
  <si>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</si>
  <si>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</si>
  <si>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</si>
  <si>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</si>
  <si>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</si>
  <si>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</si>
  <si>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</si>
  <si>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</si>
  <si>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</si>
  <si>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</si>
  <si>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</si>
  <si>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</si>
  <si>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</si>
  <si>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</si>
  <si>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</si>
  <si>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</si>
  <si>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</si>
  <si>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</si>
  <si>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</si>
  <si>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</si>
  <si>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</si>
  <si>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</si>
  <si>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</si>
  <si>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</si>
  <si>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</si>
  <si>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</si>
  <si>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</si>
  <si>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</si>
  <si>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</si>
  <si>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</si>
  <si>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</si>
  <si>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</si>
  <si>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</si>
  <si>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</si>
  <si>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</si>
  <si>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</si>
  <si>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</si>
  <si>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</si>
  <si>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</si>
  <si>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</si>
  <si>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</si>
  <si>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</si>
  <si>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</si>
  <si>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</si>
  <si>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</si>
  <si>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</si>
  <si>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</si>
  <si>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</si>
  <si>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</si>
  <si>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</si>
  <si>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</si>
  <si>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</si>
  <si>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</si>
  <si>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</si>
  <si>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</si>
  <si>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</si>
  <si>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</si>
  <si>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</si>
  <si>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</si>
  <si>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</si>
  <si>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</si>
  <si>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</si>
  <si>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</si>
  <si>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</si>
  <si>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</si>
  <si>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</si>
  <si>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</si>
  <si>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</si>
  <si>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</si>
  <si>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</si>
  <si>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</si>
  <si>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</si>
  <si>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</si>
  <si>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</si>
  <si>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</si>
  <si>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</si>
  <si>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</si>
  <si>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</si>
  <si>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</si>
  <si>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</si>
  <si>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</si>
  <si>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</si>
  <si>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</si>
  <si>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</si>
  <si>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</si>
  <si>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</si>
  <si>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</si>
  <si>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</si>
  <si>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</si>
  <si>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</si>
  <si>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</si>
  <si>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</si>
  <si>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</si>
  <si>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</si>
  <si>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</si>
  <si>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</si>
  <si>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</si>
  <si>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</si>
  <si>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</si>
  <si>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</si>
  <si>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</si>
  <si>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</si>
  <si>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</si>
  <si>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</si>
  <si>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</si>
  <si>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</si>
  <si>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</si>
  <si>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</si>
  <si>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</si>
  <si>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</si>
  <si>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</si>
  <si>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</si>
  <si>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</si>
  <si>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</si>
  <si>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</si>
  <si>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</si>
  <si>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</si>
  <si>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</si>
  <si>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</si>
  <si>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</si>
  <si>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</si>
  <si>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</si>
  <si>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</si>
  <si>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</si>
  <si>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</si>
  <si>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</si>
  <si>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</si>
  <si>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</si>
  <si>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</si>
  <si>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</si>
  <si>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</si>
  <si>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</si>
  <si>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</si>
  <si>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</si>
  <si>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</si>
  <si>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</si>
  <si>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</si>
  <si>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</si>
  <si>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</si>
  <si>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</si>
  <si>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</si>
  <si>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</si>
  <si>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</si>
  <si>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</si>
  <si>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</si>
  <si>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</si>
  <si>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</si>
  <si>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</si>
  <si>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</si>
  <si>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</si>
  <si>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</si>
  <si>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</si>
  <si>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</si>
  <si>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</si>
  <si>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</si>
  <si>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</si>
  <si>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</si>
  <si>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</si>
  <si>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</si>
  <si>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</si>
  <si>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</si>
  <si>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</si>
  <si>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</si>
  <si>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</si>
  <si>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</si>
  <si>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</si>
  <si>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</si>
  <si>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</si>
  <si>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</si>
  <si>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</si>
  <si>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</si>
  <si>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</si>
  <si>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</si>
  <si>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</si>
  <si>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</si>
  <si>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</si>
  <si>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</si>
  <si>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</si>
  <si>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</si>
  <si>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</si>
  <si>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</si>
  <si>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</si>
  <si>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</si>
  <si>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</si>
  <si>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</si>
  <si>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</si>
  <si>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</si>
  <si>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</si>
  <si>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</si>
  <si>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</si>
  <si>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</si>
  <si>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</si>
  <si>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</si>
  <si>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</si>
  <si>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</si>
  <si>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</si>
  <si>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</si>
  <si>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</si>
  <si>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</si>
  <si>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</si>
  <si>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</si>
  <si>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</si>
  <si>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</si>
  <si>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</si>
  <si>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</si>
  <si>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</si>
  <si>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</si>
  <si>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</si>
  <si>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</si>
  <si>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</si>
  <si>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</si>
  <si>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</si>
  <si>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</si>
  <si>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</si>
  <si>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</si>
  <si>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</si>
  <si>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</si>
  <si>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</si>
  <si>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</si>
  <si>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</si>
  <si>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</si>
  <si>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</si>
  <si>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</si>
  <si>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</si>
  <si>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</si>
  <si>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</si>
  <si>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</si>
  <si>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</si>
  <si>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</si>
  <si>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</si>
  <si>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</si>
  <si>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</si>
  <si>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</si>
  <si>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</si>
  <si>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</si>
  <si>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</si>
  <si>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</si>
  <si>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</si>
  <si>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</si>
  <si>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</si>
  <si>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</si>
  <si>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</si>
  <si>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</si>
  <si>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</si>
  <si>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</si>
  <si>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</si>
  <si>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</si>
  <si>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</si>
  <si>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</si>
  <si>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</si>
  <si>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</si>
  <si>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</si>
  <si>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</si>
  <si>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</si>
  <si>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</si>
  <si>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</si>
  <si>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</si>
  <si>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</si>
  <si>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</si>
  <si>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</si>
  <si>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</si>
  <si>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</si>
  <si>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</si>
  <si>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</si>
  <si>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</si>
  <si>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</si>
  <si>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</si>
  <si>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</si>
  <si>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</si>
  <si>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</si>
  <si>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</si>
  <si>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</si>
  <si>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</si>
  <si>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</si>
  <si>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</si>
  <si>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</si>
  <si>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</si>
  <si>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</si>
  <si>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</si>
  <si>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</si>
  <si>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</si>
  <si>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</si>
  <si>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</si>
  <si>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</si>
  <si>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</si>
  <si>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</si>
  <si>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</si>
  <si>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</si>
  <si>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</si>
  <si>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</si>
  <si>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</si>
  <si>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</si>
  <si>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</si>
  <si>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</si>
  <si>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</si>
  <si>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</si>
  <si>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</si>
  <si>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</si>
  <si>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</si>
  <si>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</si>
  <si>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</si>
  <si>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</si>
  <si>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</si>
  <si>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</si>
  <si>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</si>
  <si>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</si>
  <si>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</si>
  <si>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</si>
  <si>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</si>
  <si>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</si>
  <si>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</si>
  <si>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</si>
  <si>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</si>
  <si>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</si>
  <si>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</si>
  <si>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</si>
  <si>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</si>
  <si>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</si>
  <si>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</si>
  <si>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</si>
  <si>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</si>
  <si>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</si>
  <si>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</si>
  <si>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</si>
  <si>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</si>
  <si>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</si>
  <si>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</si>
  <si>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</si>
  <si>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</si>
  <si>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</si>
  <si>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</si>
  <si>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</si>
  <si>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</si>
  <si>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</si>
  <si>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</si>
  <si>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</si>
  <si>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</si>
  <si>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</si>
  <si>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</si>
  <si>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</si>
  <si>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</si>
  <si>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</si>
  <si>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</si>
  <si>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</si>
  <si>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</si>
  <si>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</si>
  <si>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</si>
  <si>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</si>
  <si>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</si>
  <si>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</si>
  <si>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</si>
  <si>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</si>
  <si>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</si>
  <si>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</si>
  <si>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</si>
  <si>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</si>
  <si>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</si>
  <si>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</si>
  <si>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</si>
  <si>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</si>
  <si>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</si>
  <si>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</si>
  <si>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</si>
  <si>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</si>
  <si>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</si>
  <si>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</si>
  <si>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</si>
  <si>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</si>
  <si>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</si>
  <si>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</si>
  <si>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</si>
  <si>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</si>
  <si>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</si>
  <si>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</si>
  <si>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</si>
  <si>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</si>
  <si>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</si>
  <si>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</si>
  <si>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</si>
  <si>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</si>
  <si>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</si>
  <si>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</si>
  <si>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</si>
  <si>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</si>
  <si>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</si>
  <si>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</si>
  <si>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</si>
  <si>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</si>
  <si>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</si>
  <si>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</si>
  <si>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</si>
  <si>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</si>
  <si>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</si>
  <si>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</si>
  <si>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</si>
  <si>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</si>
  <si>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</si>
  <si>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</si>
  <si>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</si>
  <si>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</si>
  <si>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</si>
  <si>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01.12.2017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</si>
</sst>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4" fontId="3" fillId="36" borderId="1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4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5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3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176" fontId="4" fillId="37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35" borderId="10" xfId="0" applyNumberFormat="1" applyFont="1" applyFill="1" applyBorder="1" applyAlignment="1">
      <alignment wrapText="1"/>
    </xf>
    <xf numFmtId="176" fontId="4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zoomScalePageLayoutView="0" workbookViewId="0" topLeftCell="A5">
      <selection activeCell="G22" sqref="G22"/>
    </sheetView>
  </sheetViews>
  <sheetFormatPr defaultColWidth="9.00390625" defaultRowHeight="12.75"/>
  <cols>
    <col min="1" max="1" width="5.875" style="0" customWidth="1"/>
    <col min="2" max="2" width="28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4.753906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24467278.43</v>
      </c>
      <c r="E10" s="8">
        <f>E11+E98</f>
        <v>47466246.3</v>
      </c>
      <c r="F10" s="8">
        <f>F11+F98</f>
        <v>14165937.43</v>
      </c>
      <c r="G10" s="8">
        <f>G11+G98</f>
        <v>38129969.53</v>
      </c>
      <c r="H10" s="35">
        <f aca="true" t="shared" si="0" ref="H10:H41">G10/E10*100</f>
        <v>80.33070339922793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19086359.229999997</v>
      </c>
      <c r="H11" s="35">
        <f t="shared" si="0"/>
        <v>106.17689825322651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3757000</v>
      </c>
      <c r="F12" s="12"/>
      <c r="G12" s="12">
        <f>G13</f>
        <v>4104865.0900000003</v>
      </c>
      <c r="H12" s="35">
        <f t="shared" si="0"/>
        <v>109.2591187117381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3757000</v>
      </c>
      <c r="F13" s="16"/>
      <c r="G13" s="16">
        <f>G14+G15+G16+G17</f>
        <v>4104865.0900000003</v>
      </c>
      <c r="H13" s="35">
        <f t="shared" si="0"/>
        <v>109.2591187117381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f>3386000+361000</f>
        <v>3747000</v>
      </c>
      <c r="F14" s="4"/>
      <c r="G14" s="4">
        <f>4057455.04+4172.31+35599.08</f>
        <v>4097226.43</v>
      </c>
      <c r="H14" s="35">
        <f t="shared" si="0"/>
        <v>109.34684894582334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98.08+5+300</f>
        <v>403.08</v>
      </c>
      <c r="H15" s="35">
        <f t="shared" si="0"/>
        <v>20.154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f>4000+4000</f>
        <v>8000</v>
      </c>
      <c r="F16" s="4"/>
      <c r="G16" s="4">
        <f>3645.27+102.87+3487.44</f>
        <v>7235.58</v>
      </c>
      <c r="H16" s="35">
        <f t="shared" si="0"/>
        <v>90.44475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1170700.4</v>
      </c>
      <c r="H18" s="35">
        <f t="shared" si="0"/>
        <v>98.62682392586352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1170700.4</v>
      </c>
      <c r="H19" s="35">
        <f t="shared" si="0"/>
        <v>98.62682392586352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v>479909.18</v>
      </c>
      <c r="H20" s="35">
        <f t="shared" si="0"/>
        <v>106.41001773835922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4901.72</v>
      </c>
      <c r="H21" s="35">
        <f t="shared" si="0"/>
        <v>81.69533333333334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778537.08</v>
      </c>
      <c r="H22" s="35">
        <f t="shared" si="0"/>
        <v>106.64891506849314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-92647.58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35000</v>
      </c>
      <c r="F24" s="12"/>
      <c r="G24" s="12">
        <f>G25</f>
        <v>34624.93</v>
      </c>
      <c r="H24" s="35">
        <f t="shared" si="0"/>
        <v>98.92837142857142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35000</v>
      </c>
      <c r="F25" s="16"/>
      <c r="G25" s="16">
        <f>G26+G27</f>
        <v>34624.93</v>
      </c>
      <c r="H25" s="35">
        <f t="shared" si="0"/>
        <v>98.92837142857142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>
        <v>35000</v>
      </c>
      <c r="F26" s="4"/>
      <c r="G26" s="4">
        <f>33956.5+668.43</f>
        <v>34624.93</v>
      </c>
      <c r="H26" s="35">
        <f t="shared" si="0"/>
        <v>98.92837142857142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11542593.419999998</v>
      </c>
      <c r="H28" s="35">
        <f t="shared" si="0"/>
        <v>105.64335914332783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343938.75</v>
      </c>
      <c r="H29" s="35">
        <f t="shared" si="0"/>
        <v>52.91365384615384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338279.91+5658.84</f>
        <v>343938.75</v>
      </c>
      <c r="H31" s="35">
        <f t="shared" si="0"/>
        <v>52.91365384615384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11198654.669999998</v>
      </c>
      <c r="H32" s="35">
        <f t="shared" si="0"/>
        <v>108.97873365122615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8387523.319999999</v>
      </c>
      <c r="H33" s="35">
        <f t="shared" si="0"/>
        <v>111.56588613993081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8262080.75+122275.97+3166.6</f>
        <v>8387523.319999999</v>
      </c>
      <c r="H35" s="35">
        <f t="shared" si="0"/>
        <v>111.56588613993081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2811131.3499999996</v>
      </c>
      <c r="H36" s="35">
        <f t="shared" si="0"/>
        <v>101.9264448875997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2782483.84+28647.51</f>
        <v>2811131.3499999996</v>
      </c>
      <c r="H38" s="35">
        <f t="shared" si="0"/>
        <v>101.9264448875997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1733667.19</v>
      </c>
      <c r="H47" s="35">
        <f t="shared" si="1"/>
        <v>116.58824411566913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1159748.49</v>
      </c>
      <c r="H48" s="35">
        <f t="shared" si="1"/>
        <v>108.69245454545455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1159748.49</v>
      </c>
      <c r="H49" s="35">
        <f t="shared" si="1"/>
        <v>108.69245454545455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921837.37+237911.11+0.01</f>
        <v>1159748.49</v>
      </c>
      <c r="H51" s="35">
        <f t="shared" si="1"/>
        <v>108.69245454545455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573918.7</v>
      </c>
      <c r="H58" s="35">
        <f t="shared" si="1"/>
        <v>136.64730952380953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573918.7</v>
      </c>
      <c r="H59" s="35">
        <f t="shared" si="1"/>
        <v>136.64730952380953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573918.7</f>
        <v>573918.7</v>
      </c>
      <c r="H61" s="35">
        <f t="shared" si="1"/>
        <v>136.64730952380953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43200</v>
      </c>
      <c r="H62" s="35">
        <f t="shared" si="1"/>
        <v>108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43200</v>
      </c>
      <c r="H63" s="35">
        <f t="shared" si="1"/>
        <v>108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43200</v>
      </c>
      <c r="H64" s="35">
        <f t="shared" si="1"/>
        <v>108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43200</f>
        <v>43200</v>
      </c>
      <c r="H66" s="35">
        <f t="shared" si="1"/>
        <v>108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232000</v>
      </c>
      <c r="F68" s="12"/>
      <c r="G68" s="12">
        <f>G69+G71+G80</f>
        <v>174131.95</v>
      </c>
      <c r="H68" s="35">
        <f t="shared" si="1"/>
        <v>75.056875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132000</v>
      </c>
      <c r="F71" s="16"/>
      <c r="G71" s="16">
        <f>G72+G74+G76+G78</f>
        <v>104950</v>
      </c>
      <c r="H71" s="35">
        <f t="shared" si="1"/>
        <v>79.50757575757575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132000</v>
      </c>
      <c r="F76" s="4"/>
      <c r="G76" s="4">
        <f>G77</f>
        <v>104950</v>
      </c>
      <c r="H76" s="35">
        <f t="shared" si="2"/>
        <v>79.50757575757575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f>532000-400000</f>
        <v>132000</v>
      </c>
      <c r="F77" s="4"/>
      <c r="G77" s="4">
        <f>104950</f>
        <v>104950</v>
      </c>
      <c r="H77" s="35">
        <f t="shared" si="2"/>
        <v>79.50757575757575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69181.95</v>
      </c>
      <c r="H80" s="35">
        <f t="shared" si="2"/>
        <v>69.18194999999999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69181.95</v>
      </c>
      <c r="H81" s="35">
        <f t="shared" si="2"/>
        <v>69.18194999999999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f>69181.95</f>
        <v>69181.95</v>
      </c>
      <c r="H83" s="35">
        <f t="shared" si="2"/>
        <v>69.18194999999999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19000</v>
      </c>
      <c r="H87" s="35">
        <f t="shared" si="2"/>
        <v>63.33333333333333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19000</v>
      </c>
      <c r="H88" s="35">
        <f t="shared" si="2"/>
        <v>63.33333333333333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v>19000</v>
      </c>
      <c r="H90" s="35">
        <f t="shared" si="2"/>
        <v>63.33333333333333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263576.25</v>
      </c>
      <c r="H91" s="35">
        <f t="shared" si="2"/>
        <v>93.46675531914893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263576.25</v>
      </c>
      <c r="H95" s="35">
        <f t="shared" si="2"/>
        <v>93.46675531914893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v>263576.25</v>
      </c>
      <c r="H97" s="35">
        <f t="shared" si="2"/>
        <v>93.46675531914893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24467278.43</v>
      </c>
      <c r="E98" s="12">
        <f>E99+E158+E165</f>
        <v>29490246.3</v>
      </c>
      <c r="F98" s="12">
        <f>F99+F158+F165</f>
        <v>14165937.43</v>
      </c>
      <c r="G98" s="12">
        <f>G99+G158+G165</f>
        <v>19043610.3</v>
      </c>
      <c r="H98" s="35">
        <f t="shared" si="2"/>
        <v>64.57596218855588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24467278.43</v>
      </c>
      <c r="E99" s="12">
        <f>E100+E107+E135+E139</f>
        <v>29230246.3</v>
      </c>
      <c r="F99" s="12">
        <f>F100+F107+F135+F139</f>
        <v>14165937.43</v>
      </c>
      <c r="G99" s="12">
        <f>G100+G107+G135+G139</f>
        <v>18780825.3</v>
      </c>
      <c r="H99" s="35">
        <f t="shared" si="2"/>
        <v>64.25134125537627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2263000</v>
      </c>
      <c r="G100" s="12">
        <f>G101+G104</f>
        <v>2263000</v>
      </c>
      <c r="H100" s="35">
        <f t="shared" si="2"/>
        <v>85.62239878925465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2263000</v>
      </c>
      <c r="G101" s="16">
        <f>G102+G103</f>
        <v>2263000</v>
      </c>
      <c r="H101" s="35">
        <f t="shared" si="2"/>
        <v>85.62239878925465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2263000</v>
      </c>
      <c r="G103" s="4">
        <f>1982700+220300+60000</f>
        <v>2263000</v>
      </c>
      <c r="H103" s="35">
        <f t="shared" si="2"/>
        <v>85.62239878925465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21815832</v>
      </c>
      <c r="E107" s="12">
        <f>E108+E111+E114+E118+E121+E125+E124</f>
        <v>26407899.87</v>
      </c>
      <c r="F107" s="12">
        <f>F108+F111+F114+F118+F121+F125+F124</f>
        <v>11894491</v>
      </c>
      <c r="G107" s="12">
        <f>G108+G111+G114+G118+G121+G125+G124</f>
        <v>16338478.870000001</v>
      </c>
      <c r="H107" s="35">
        <f aca="true" t="shared" si="3" ref="H107:H146">G107/E107*100</f>
        <v>61.86966381435314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7976559</v>
      </c>
      <c r="G108" s="16">
        <f>G109+G110</f>
        <v>7976559</v>
      </c>
      <c r="H108" s="35">
        <f t="shared" si="3"/>
        <v>44.5670106548813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7976559</v>
      </c>
      <c r="G110" s="4">
        <f>5600729+2375830</f>
        <v>7976559</v>
      </c>
      <c r="H110" s="35">
        <f t="shared" si="3"/>
        <v>44.5670106548813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>
        <f>E124</f>
        <v>3619632</v>
      </c>
      <c r="E124" s="16">
        <f>2565458+1401709-347535</f>
        <v>3619632</v>
      </c>
      <c r="F124" s="16">
        <f>G124</f>
        <v>3619632</v>
      </c>
      <c r="G124" s="16">
        <f>2231940.73+1387691.27</f>
        <v>3619632</v>
      </c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>
        <f>D132</f>
        <v>298300</v>
      </c>
      <c r="E125" s="16">
        <f>E131</f>
        <v>4890367.87</v>
      </c>
      <c r="F125" s="16">
        <f>F132</f>
        <v>298300</v>
      </c>
      <c r="G125" s="16">
        <f>G126+G131</f>
        <v>4742287.87</v>
      </c>
      <c r="H125" s="35">
        <f t="shared" si="3"/>
        <v>96.9720069341123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>
        <f>D132</f>
        <v>298300</v>
      </c>
      <c r="E131" s="4">
        <f>E133+E134+E132</f>
        <v>4890367.87</v>
      </c>
      <c r="F131" s="4"/>
      <c r="G131" s="4">
        <f>G132+G133+G134</f>
        <v>4742287.87</v>
      </c>
      <c r="H131" s="35">
        <f t="shared" si="3"/>
        <v>96.9720069341123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298300</v>
      </c>
      <c r="E132" s="4">
        <v>298300</v>
      </c>
      <c r="F132" s="4">
        <f>G132</f>
        <v>298300</v>
      </c>
      <c r="G132" s="4">
        <f>149150+149150</f>
        <v>298300</v>
      </c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f>4636200-1059400</f>
        <v>3576800</v>
      </c>
      <c r="F134" s="4"/>
      <c r="G134" s="4">
        <f>1792180+1636540</f>
        <v>3428720</v>
      </c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170900</v>
      </c>
      <c r="H135" s="35">
        <f t="shared" si="3"/>
        <v>100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170900</v>
      </c>
      <c r="H136" s="35">
        <f t="shared" si="3"/>
        <v>100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42725+42725+42725+42725</f>
        <v>170900</v>
      </c>
      <c r="H138" s="35">
        <f t="shared" si="3"/>
        <v>100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8446.43</v>
      </c>
      <c r="G139" s="12">
        <f>G140+G143+G146+G149</f>
        <v>8446.43</v>
      </c>
      <c r="H139" s="35">
        <f t="shared" si="3"/>
        <v>100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8446.43</v>
      </c>
      <c r="G149" s="16">
        <f>G150+G154</f>
        <v>8446.43</v>
      </c>
      <c r="H149" s="35">
        <f t="shared" si="4"/>
        <v>100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8446.43</v>
      </c>
      <c r="G154" s="4">
        <f>G155+G156+G157</f>
        <v>8446.43</v>
      </c>
      <c r="H154" s="35">
        <f t="shared" si="4"/>
        <v>100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>
        <f>G155</f>
        <v>8446.43</v>
      </c>
      <c r="G155" s="4">
        <v>8446.43</v>
      </c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260000</v>
      </c>
      <c r="F158" s="12"/>
      <c r="G158" s="12">
        <f>G159+G162</f>
        <v>262785</v>
      </c>
      <c r="H158" s="35">
        <f t="shared" si="4"/>
        <v>101.07115384615383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260000</v>
      </c>
      <c r="F162" s="16"/>
      <c r="G162" s="16">
        <f>G163+G164</f>
        <v>262785</v>
      </c>
      <c r="H162" s="35">
        <f t="shared" si="4"/>
        <v>101.07115384615383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f>50000-15000</f>
        <v>35000</v>
      </c>
      <c r="F163" s="4"/>
      <c r="G163" s="4">
        <v>34285</v>
      </c>
      <c r="H163" s="35">
        <f t="shared" si="4"/>
        <v>97.95714285714286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>
        <f>210000+15000</f>
        <v>225000</v>
      </c>
      <c r="F164" s="4"/>
      <c r="G164" s="4">
        <f>223500+5000</f>
        <v>228500</v>
      </c>
      <c r="H164" s="35">
        <f t="shared" si="4"/>
        <v>101.55555555555556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Главбух</cp:lastModifiedBy>
  <cp:lastPrinted>2017-11-03T06:57:13Z</cp:lastPrinted>
  <dcterms:created xsi:type="dcterms:W3CDTF">2004-03-19T10:46:52Z</dcterms:created>
  <dcterms:modified xsi:type="dcterms:W3CDTF">2017-12-04T07:26:25Z</dcterms:modified>
  <cp:category/>
  <cp:version/>
  <cp:contentType/>
  <cp:contentStatus/>
</cp:coreProperties>
</file>