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<sst xmlns="http://schemas.openxmlformats.org/spreadsheetml/2006/main" count="307" uniqueCount="185">
  <si>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</si>
  <si>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</si>
  <si>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</si>
  <si>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</si>
  <si>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</si>
  <si>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</si>
  <si>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</si>
  <si>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</si>
  <si>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</si>
  <si>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</si>
  <si>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</si>
  <si>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</si>
  <si>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</si>
  <si>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</si>
  <si>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</si>
  <si>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</si>
  <si>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</si>
  <si>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</si>
  <si>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</si>
  <si>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</si>
  <si>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</si>
  <si>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</si>
  <si>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</si>
  <si>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</si>
  <si>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</si>
  <si>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</si>
  <si>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</si>
  <si>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</si>
  <si>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</si>
  <si>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</si>
  <si>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</si>
  <si>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</si>
  <si>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</si>
  <si>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</si>
  <si>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</si>
  <si>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</si>
  <si>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</si>
  <si>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</si>
  <si>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</si>
  <si>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</si>
  <si>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</si>
  <si>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</si>
  <si>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</si>
  <si>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</si>
  <si>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</si>
  <si>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</si>
  <si>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</si>
  <si>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</si>
  <si>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</si>
  <si>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</si>
  <si>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</si>
  <si>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</si>
  <si>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</si>
  <si>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</si>
  <si>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360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</si>
  <si>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</si>
  <si>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</si>
  <si>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</si>
  <si>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</si>
  <si>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</si>
  <si>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</si>
  <si>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</si>
  <si>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</si>
  <si>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</si>
  <si>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</si>
  <si>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</si>
  <si>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</si>
  <si>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</si>
  <si>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</si>
  <si>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Иные выплаты населению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</si>
  <si>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</si>
  <si>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</si>
  <si>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</si>
  <si>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</si>
  <si>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</si>
  <si>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</si>
  <si>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</si>
  <si>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</si>
  <si>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</si>
  <si>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 xml:space="preserve"> Cельские поселения План на год</t>
  </si>
  <si>
    <t>Городские поселения Исполнено</t>
  </si>
  <si>
    <t>Cельские поселения Исполнено</t>
  </si>
  <si>
    <t>Расходы</t>
  </si>
  <si>
    <t>Глава администрации</t>
  </si>
  <si>
    <t>Главный бухгалтер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</si>
  <si>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</si>
  <si>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</si>
  <si>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</si>
  <si>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</si>
  <si>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</si>
  <si>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</si>
  <si>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</si>
  <si>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</si>
  <si>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</si>
  <si>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</si>
  <si>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000  0103  0000000000  221</t>
  </si>
  <si>
    <t>000  0103  0000000000  222</t>
  </si>
  <si>
    <t>000  0103  0000000000  223</t>
  </si>
  <si>
    <t>000  0103  0000000000  225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</si>
  <si>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</si>
  <si>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</si>
  <si>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</si>
  <si>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</si>
  <si>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</si>
  <si>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</si>
  <si>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</si>
  <si>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000  0203  0000000000  221</t>
  </si>
  <si>
    <t>000  0203  0000000000  222</t>
  </si>
  <si>
    <t>000  0203  0000000000  223</t>
  </si>
  <si>
    <t>000  0203  0000000000  224</t>
  </si>
  <si>
    <t>000  0409  0000000000  225</t>
  </si>
  <si>
    <t>000  0409  0000000000  226</t>
  </si>
  <si>
    <t>000  0412  0000000000  226</t>
  </si>
  <si>
    <t>000  0501  0000000000  225</t>
  </si>
  <si>
    <t>000  0501  0000000000  226</t>
  </si>
  <si>
    <t>000  0501  0000000000  242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</si>
  <si>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</si>
  <si>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</si>
  <si>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</si>
  <si>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</si>
  <si>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</si>
  <si>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</si>
  <si>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</si>
  <si>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000  0701  0000000000  223</t>
  </si>
  <si>
    <t>000  0701  0000000000  225</t>
  </si>
  <si>
    <t>000  0701  0000000000  340</t>
  </si>
  <si>
    <t>000  0702  0000000000  223</t>
  </si>
  <si>
    <t>000  0702  0000000000  225</t>
  </si>
  <si>
    <t>000  0702  0000000000  226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</si>
  <si>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</si>
  <si>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</si>
  <si>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</si>
  <si>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</si>
  <si>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</si>
  <si>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</si>
  <si>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</si>
  <si>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</si>
  <si>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</si>
  <si>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000  0203  0000000000  225</t>
  </si>
  <si>
    <t>000  0203  0000000000  310</t>
  </si>
  <si>
    <t>000  0203  0000000000  340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</si>
  <si>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</si>
  <si>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</si>
  <si>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</si>
  <si>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</si>
  <si>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</si>
  <si>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</si>
  <si>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</si>
  <si>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000  1003  0000000000  262</t>
  </si>
  <si>
    <t>000  0501  0000000000  310</t>
  </si>
  <si>
    <t>000  0503  0000000000  241</t>
  </si>
  <si>
    <t>000  1301  0000000000  231</t>
  </si>
  <si>
    <t>000  0104  0000000000  290</t>
  </si>
  <si>
    <t>000  0701  0000000000  290</t>
  </si>
  <si>
    <t>000  0702  0000000000  290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</si>
  <si>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</si>
  <si>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</si>
  <si>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</si>
  <si>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</si>
  <si>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</si>
  <si>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</si>
  <si>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</si>
  <si>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</si>
  <si>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</si>
  <si>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</si>
  <si>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</si>
  <si>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</si>
  <si>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</si>
  <si>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</si>
  <si>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</si>
  <si>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</si>
  <si>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</si>
  <si>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Безвозмездные перечисления организациям, за исключением государственных и муниципальных организаций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</si>
  <si>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</si>
  <si>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</si>
  <si>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</si>
  <si>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КВР 831</t>
  </si>
  <si>
    <t>000 1130 0000000000 290</t>
  </si>
  <si>
    <t>Другие общегосударственные расходы</t>
  </si>
  <si>
    <t>000 0701 0000000000    290</t>
  </si>
  <si>
    <t>М.Д. Морозова</t>
  </si>
  <si>
    <t xml:space="preserve">                                по Латненскому  городскому   поселению</t>
  </si>
  <si>
    <t>000  0412  0000000000  310</t>
  </si>
  <si>
    <t>А.В. Братякин</t>
  </si>
  <si>
    <t xml:space="preserve">  на 01 октября 2016г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</si>
</sst>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8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167" fontId="7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top" wrapText="1"/>
    </xf>
    <xf numFmtId="2" fontId="7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wrapText="1"/>
    </xf>
    <xf numFmtId="167" fontId="7" fillId="0" borderId="11" xfId="0" applyNumberFormat="1" applyFont="1" applyFill="1" applyBorder="1" applyAlignment="1">
      <alignment horizontal="right" wrapText="1"/>
    </xf>
    <xf numFmtId="167" fontId="5" fillId="0" borderId="11" xfId="0" applyNumberFormat="1" applyFont="1" applyFill="1" applyBorder="1" applyAlignment="1">
      <alignment horizontal="right" wrapText="1"/>
    </xf>
    <xf numFmtId="167" fontId="5" fillId="0" borderId="11" xfId="0" applyNumberFormat="1" applyFont="1" applyFill="1" applyBorder="1" applyAlignment="1">
      <alignment horizontal="right" wrapText="1"/>
    </xf>
    <xf numFmtId="167" fontId="7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7"/>
  <sheetViews>
    <sheetView tabSelected="1" zoomScalePageLayoutView="0" workbookViewId="0" topLeftCell="A1">
      <selection activeCell="G157" sqref="A1:G157"/>
    </sheetView>
  </sheetViews>
  <sheetFormatPr defaultColWidth="9.140625" defaultRowHeight="12.75"/>
  <cols>
    <col min="1" max="1" width="10.140625" style="0" customWidth="1"/>
    <col min="2" max="2" width="28.140625" style="0" customWidth="1"/>
    <col min="3" max="3" width="39.7109375" style="0" customWidth="1"/>
    <col min="4" max="4" width="17.421875" style="0" customWidth="1"/>
    <col min="5" max="8" width="15.28125" style="0" customWidth="1"/>
  </cols>
  <sheetData>
    <row r="1" spans="1:7" ht="12.75" customHeight="1">
      <c r="A1" s="25" t="s">
        <v>29</v>
      </c>
      <c r="B1" s="25"/>
      <c r="C1" s="25"/>
      <c r="D1" s="25"/>
      <c r="E1" s="25"/>
      <c r="F1" s="25"/>
      <c r="G1" s="25"/>
    </row>
    <row r="2" spans="1:7" ht="12.75">
      <c r="A2" s="30" t="s">
        <v>82</v>
      </c>
      <c r="B2" s="30"/>
      <c r="C2" s="30"/>
      <c r="D2" s="30"/>
      <c r="E2" s="30"/>
      <c r="F2" s="30"/>
      <c r="G2" s="30"/>
    </row>
    <row r="3" spans="1:7" ht="12.75" customHeight="1">
      <c r="A3" s="25" t="s">
        <v>184</v>
      </c>
      <c r="B3" s="25"/>
      <c r="C3" s="25"/>
      <c r="D3" s="25"/>
      <c r="E3" s="25"/>
      <c r="F3" s="25"/>
      <c r="G3" s="25"/>
    </row>
    <row r="4" spans="1:7" ht="12.75">
      <c r="A4" s="26" t="s">
        <v>34</v>
      </c>
      <c r="B4" s="27"/>
      <c r="C4" s="28" t="s">
        <v>181</v>
      </c>
      <c r="D4" s="29"/>
      <c r="E4" s="29"/>
      <c r="F4" s="29"/>
      <c r="G4" s="1"/>
    </row>
    <row r="5" spans="1:8" ht="40.5" customHeight="1">
      <c r="A5" s="5" t="s">
        <v>7</v>
      </c>
      <c r="B5" s="5" t="s">
        <v>42</v>
      </c>
      <c r="C5" s="5" t="s">
        <v>25</v>
      </c>
      <c r="D5" s="5" t="s">
        <v>78</v>
      </c>
      <c r="E5" s="5" t="s">
        <v>79</v>
      </c>
      <c r="F5" s="5" t="s">
        <v>80</v>
      </c>
      <c r="G5" s="5" t="s">
        <v>81</v>
      </c>
      <c r="H5" s="2"/>
    </row>
    <row r="6" spans="1:8" ht="15" customHeight="1">
      <c r="A6" s="13" t="s">
        <v>21</v>
      </c>
      <c r="B6" s="12" t="s">
        <v>46</v>
      </c>
      <c r="C6" s="12" t="s">
        <v>47</v>
      </c>
      <c r="D6" s="14">
        <f>D7+D10+D13+D22+D31+D99+D102+D105+D108+D116+D120+D124+D128+D130+D139+D144+D149</f>
        <v>103727215.69999999</v>
      </c>
      <c r="E6" s="14">
        <f>E7+E10+E13+E22+E31+E99+E102+E105+E116+E120+E124+E130+E139+E144+E149+E108</f>
        <v>0</v>
      </c>
      <c r="F6" s="14">
        <f>F7+F10+F13+F22+F31+F99+F102+F105+F108+F116+F120+F124+F128+F130+F139+F144+F149</f>
        <v>92254336.08</v>
      </c>
      <c r="G6" s="14">
        <f>G7+G10+G13+G22+G31+G99+G102+G105+G116+G120+G124+G130+G139+G144+G149+G108</f>
        <v>0</v>
      </c>
      <c r="H6" s="2"/>
    </row>
    <row r="7" spans="1:8" ht="21" customHeight="1">
      <c r="A7" s="6"/>
      <c r="B7" s="12" t="s">
        <v>48</v>
      </c>
      <c r="C7" s="12" t="s">
        <v>63</v>
      </c>
      <c r="D7" s="14">
        <f aca="true" t="shared" si="0" ref="D7:G8">D8</f>
        <v>775000</v>
      </c>
      <c r="E7" s="14">
        <f t="shared" si="0"/>
        <v>0</v>
      </c>
      <c r="F7" s="14">
        <f t="shared" si="0"/>
        <v>599879</v>
      </c>
      <c r="G7" s="14">
        <f t="shared" si="0"/>
        <v>0</v>
      </c>
      <c r="H7" s="2"/>
    </row>
    <row r="8" spans="1:8" ht="16.5" customHeight="1">
      <c r="A8" s="6">
        <v>2.66</v>
      </c>
      <c r="B8" s="7" t="s">
        <v>27</v>
      </c>
      <c r="C8" s="7" t="s">
        <v>43</v>
      </c>
      <c r="D8" s="8">
        <f t="shared" si="0"/>
        <v>775000</v>
      </c>
      <c r="E8" s="8">
        <f t="shared" si="0"/>
        <v>0</v>
      </c>
      <c r="F8" s="8">
        <f t="shared" si="0"/>
        <v>599879</v>
      </c>
      <c r="G8" s="8">
        <f t="shared" si="0"/>
        <v>0</v>
      </c>
      <c r="H8" s="2"/>
    </row>
    <row r="9" spans="1:8" ht="15" customHeight="1">
      <c r="A9" s="6"/>
      <c r="B9" s="7" t="s">
        <v>85</v>
      </c>
      <c r="C9" s="7" t="s">
        <v>157</v>
      </c>
      <c r="D9" s="8">
        <v>775000</v>
      </c>
      <c r="E9" s="8"/>
      <c r="F9" s="8">
        <f>315033+43619+67993+74886+98348</f>
        <v>599879</v>
      </c>
      <c r="G9" s="8"/>
      <c r="H9" s="2"/>
    </row>
    <row r="10" spans="1:8" ht="52.5" customHeight="1">
      <c r="A10" s="6"/>
      <c r="B10" s="12" t="s">
        <v>49</v>
      </c>
      <c r="C10" s="12" t="s">
        <v>64</v>
      </c>
      <c r="D10" s="14">
        <f aca="true" t="shared" si="1" ref="D10:G11">D11</f>
        <v>235000</v>
      </c>
      <c r="E10" s="14">
        <f t="shared" si="1"/>
        <v>0</v>
      </c>
      <c r="F10" s="14">
        <f t="shared" si="1"/>
        <v>162169.75</v>
      </c>
      <c r="G10" s="14">
        <f t="shared" si="1"/>
        <v>0</v>
      </c>
      <c r="H10" s="2"/>
    </row>
    <row r="11" spans="1:8" ht="15.75" customHeight="1">
      <c r="A11" s="6">
        <v>2.66</v>
      </c>
      <c r="B11" s="7" t="s">
        <v>27</v>
      </c>
      <c r="C11" s="7" t="s">
        <v>43</v>
      </c>
      <c r="D11" s="8">
        <f t="shared" si="1"/>
        <v>235000</v>
      </c>
      <c r="E11" s="8">
        <f t="shared" si="1"/>
        <v>0</v>
      </c>
      <c r="F11" s="8">
        <f t="shared" si="1"/>
        <v>162169.75</v>
      </c>
      <c r="G11" s="8">
        <f t="shared" si="1"/>
        <v>0</v>
      </c>
      <c r="H11" s="2"/>
    </row>
    <row r="12" spans="1:8" ht="17.25" customHeight="1">
      <c r="A12" s="6"/>
      <c r="B12" s="7" t="s">
        <v>86</v>
      </c>
      <c r="C12" s="7" t="s">
        <v>158</v>
      </c>
      <c r="D12" s="8">
        <v>235000</v>
      </c>
      <c r="E12" s="8"/>
      <c r="F12" s="8">
        <f>77971.54+26104.62+12133.13+26467.56+19492.9</f>
        <v>162169.75</v>
      </c>
      <c r="G12" s="8"/>
      <c r="H12" s="2"/>
    </row>
    <row r="13" spans="1:8" s="4" customFormat="1" ht="28.5" customHeight="1">
      <c r="A13" s="9"/>
      <c r="B13" s="10" t="s">
        <v>50</v>
      </c>
      <c r="C13" s="12" t="s">
        <v>65</v>
      </c>
      <c r="D13" s="11">
        <f>D14+D16+D18+D20</f>
        <v>2762700</v>
      </c>
      <c r="E13" s="11">
        <f>E14+E16+E18+E20</f>
        <v>0</v>
      </c>
      <c r="F13" s="11">
        <f>F14+F16+F18+F20</f>
        <v>2242284.38</v>
      </c>
      <c r="G13" s="11">
        <f>G14+G16+G18+G20</f>
        <v>0</v>
      </c>
      <c r="H13" s="3"/>
    </row>
    <row r="14" spans="1:8" ht="48.75" customHeight="1">
      <c r="A14" s="6">
        <v>2.3</v>
      </c>
      <c r="B14" s="7" t="s">
        <v>0</v>
      </c>
      <c r="C14" s="7" t="s">
        <v>39</v>
      </c>
      <c r="D14" s="8">
        <f>D15</f>
        <v>0</v>
      </c>
      <c r="E14" s="8">
        <f>E15</f>
        <v>0</v>
      </c>
      <c r="F14" s="8">
        <f>F15</f>
        <v>0</v>
      </c>
      <c r="G14" s="8">
        <f>G15</f>
        <v>0</v>
      </c>
      <c r="H14" s="2"/>
    </row>
    <row r="15" spans="1:8" ht="16.5" customHeight="1">
      <c r="A15" s="6"/>
      <c r="B15" s="7" t="s">
        <v>87</v>
      </c>
      <c r="C15" s="7" t="s">
        <v>157</v>
      </c>
      <c r="D15" s="8"/>
      <c r="E15" s="8"/>
      <c r="F15" s="8"/>
      <c r="G15" s="8"/>
      <c r="H15" s="2"/>
    </row>
    <row r="16" spans="1:8" ht="50.25" customHeight="1">
      <c r="A16" s="6">
        <v>2.4</v>
      </c>
      <c r="B16" s="7" t="s">
        <v>45</v>
      </c>
      <c r="C16" s="7" t="s">
        <v>33</v>
      </c>
      <c r="D16" s="8">
        <f>D17</f>
        <v>0</v>
      </c>
      <c r="E16" s="8">
        <f>E17</f>
        <v>0</v>
      </c>
      <c r="F16" s="8">
        <f>F17</f>
        <v>0</v>
      </c>
      <c r="G16" s="8">
        <f>G17</f>
        <v>0</v>
      </c>
      <c r="H16" s="2"/>
    </row>
    <row r="17" spans="1:8" ht="15.75" customHeight="1">
      <c r="A17" s="6"/>
      <c r="B17" s="7" t="s">
        <v>88</v>
      </c>
      <c r="C17" s="7" t="s">
        <v>157</v>
      </c>
      <c r="D17" s="8"/>
      <c r="E17" s="8"/>
      <c r="F17" s="8"/>
      <c r="G17" s="8"/>
      <c r="H17" s="2"/>
    </row>
    <row r="18" spans="1:256" ht="49.5" customHeight="1">
      <c r="A18" s="6">
        <v>2.5</v>
      </c>
      <c r="B18" s="7" t="s">
        <v>22</v>
      </c>
      <c r="C18" s="7" t="s">
        <v>10</v>
      </c>
      <c r="D18" s="8">
        <f>D19</f>
        <v>2643000</v>
      </c>
      <c r="E18" s="8">
        <f>E19</f>
        <v>0</v>
      </c>
      <c r="F18" s="8">
        <f>F19</f>
        <v>2164470.44</v>
      </c>
      <c r="G18" s="8">
        <f>G19</f>
        <v>0</v>
      </c>
      <c r="H18" s="2"/>
      <c r="IV18">
        <f>SUM(A18:IU18)</f>
        <v>4807472.9399999995</v>
      </c>
    </row>
    <row r="19" spans="1:8" ht="18" customHeight="1">
      <c r="A19" s="6"/>
      <c r="B19" s="7" t="s">
        <v>89</v>
      </c>
      <c r="C19" s="7" t="s">
        <v>157</v>
      </c>
      <c r="D19" s="20">
        <f>2951000-308000</f>
        <v>2643000</v>
      </c>
      <c r="E19" s="8"/>
      <c r="F19" s="8">
        <f>1080347.77+284053.51+348880.78+147749.86+109625.29+18094.58+159718.65+16000</f>
        <v>2164470.44</v>
      </c>
      <c r="G19" s="8"/>
      <c r="H19" s="2"/>
    </row>
    <row r="20" spans="1:8" ht="24" customHeight="1">
      <c r="A20" s="6">
        <v>2.16</v>
      </c>
      <c r="B20" s="7" t="s">
        <v>3</v>
      </c>
      <c r="C20" s="7" t="s">
        <v>18</v>
      </c>
      <c r="D20" s="8">
        <f>D21</f>
        <v>119700</v>
      </c>
      <c r="E20" s="8">
        <f>E21</f>
        <v>0</v>
      </c>
      <c r="F20" s="8">
        <f>F21</f>
        <v>77813.93999999999</v>
      </c>
      <c r="G20" s="8">
        <f>G21</f>
        <v>0</v>
      </c>
      <c r="H20" s="2"/>
    </row>
    <row r="21" spans="1:8" ht="18.75" customHeight="1">
      <c r="A21" s="6"/>
      <c r="B21" s="7" t="s">
        <v>90</v>
      </c>
      <c r="C21" s="7" t="s">
        <v>157</v>
      </c>
      <c r="D21" s="8">
        <v>119700</v>
      </c>
      <c r="E21" s="8"/>
      <c r="F21" s="8">
        <f>37441.34+30665.46+4707.14+5000</f>
        <v>77813.93999999999</v>
      </c>
      <c r="G21" s="8"/>
      <c r="H21" s="2"/>
    </row>
    <row r="22" spans="1:8" ht="59.25" customHeight="1">
      <c r="A22" s="6"/>
      <c r="B22" s="12" t="s">
        <v>51</v>
      </c>
      <c r="C22" s="12" t="s">
        <v>66</v>
      </c>
      <c r="D22" s="14">
        <f>D23+D25+D27+D29</f>
        <v>834100</v>
      </c>
      <c r="E22" s="14">
        <f>E23+E25+E27+E29</f>
        <v>0</v>
      </c>
      <c r="F22" s="14">
        <f>F23+F25+F27+F29</f>
        <v>614427.51</v>
      </c>
      <c r="G22" s="14">
        <f>G23+G25+G27+G29</f>
        <v>0</v>
      </c>
      <c r="H22" s="2"/>
    </row>
    <row r="23" spans="1:8" ht="42" customHeight="1">
      <c r="A23" s="6">
        <v>2.3</v>
      </c>
      <c r="B23" s="7" t="s">
        <v>0</v>
      </c>
      <c r="C23" s="7" t="s">
        <v>39</v>
      </c>
      <c r="D23" s="8">
        <f>D24</f>
        <v>0</v>
      </c>
      <c r="E23" s="8">
        <f>E24</f>
        <v>0</v>
      </c>
      <c r="F23" s="8">
        <f>F24</f>
        <v>0</v>
      </c>
      <c r="G23" s="8">
        <f>G24</f>
        <v>0</v>
      </c>
      <c r="H23" s="2"/>
    </row>
    <row r="24" spans="1:8" ht="15.75" customHeight="1">
      <c r="A24" s="6"/>
      <c r="B24" s="7" t="s">
        <v>91</v>
      </c>
      <c r="C24" s="7" t="s">
        <v>158</v>
      </c>
      <c r="D24" s="8"/>
      <c r="E24" s="8"/>
      <c r="F24" s="8"/>
      <c r="G24" s="8"/>
      <c r="H24" s="2"/>
    </row>
    <row r="25" spans="1:8" ht="48.75" customHeight="1">
      <c r="A25" s="6">
        <v>2.4</v>
      </c>
      <c r="B25" s="7" t="s">
        <v>45</v>
      </c>
      <c r="C25" s="7" t="s">
        <v>33</v>
      </c>
      <c r="D25" s="8">
        <f>D26</f>
        <v>0</v>
      </c>
      <c r="E25" s="8">
        <f>E26</f>
        <v>0</v>
      </c>
      <c r="F25" s="8">
        <f>F26</f>
        <v>0</v>
      </c>
      <c r="G25" s="8">
        <f>G26</f>
        <v>0</v>
      </c>
      <c r="H25" s="2"/>
    </row>
    <row r="26" spans="1:8" ht="15.75" customHeight="1">
      <c r="A26" s="6"/>
      <c r="B26" s="7" t="s">
        <v>92</v>
      </c>
      <c r="C26" s="7" t="s">
        <v>158</v>
      </c>
      <c r="D26" s="8"/>
      <c r="E26" s="8"/>
      <c r="F26" s="8"/>
      <c r="G26" s="8"/>
      <c r="H26" s="2"/>
    </row>
    <row r="27" spans="1:8" ht="48.75" customHeight="1">
      <c r="A27" s="6">
        <v>2.5</v>
      </c>
      <c r="B27" s="7" t="s">
        <v>22</v>
      </c>
      <c r="C27" s="7" t="s">
        <v>10</v>
      </c>
      <c r="D27" s="8">
        <f>D28</f>
        <v>798000</v>
      </c>
      <c r="E27" s="8">
        <f>E28</f>
        <v>0</v>
      </c>
      <c r="F27" s="8">
        <f>F28</f>
        <v>585100.82</v>
      </c>
      <c r="G27" s="8">
        <f>G28</f>
        <v>0</v>
      </c>
      <c r="H27" s="2"/>
    </row>
    <row r="28" spans="1:8" ht="18" customHeight="1">
      <c r="A28" s="6"/>
      <c r="B28" s="7" t="s">
        <v>93</v>
      </c>
      <c r="C28" s="7" t="s">
        <v>158</v>
      </c>
      <c r="D28" s="20">
        <f>891000-92000-1000</f>
        <v>798000</v>
      </c>
      <c r="E28" s="8"/>
      <c r="F28" s="8">
        <f>289464.57+72722.82+81586.22+13345.87+51890.79+38945.4+37145.15</f>
        <v>585100.82</v>
      </c>
      <c r="G28" s="8"/>
      <c r="H28" s="2"/>
    </row>
    <row r="29" spans="1:8" ht="25.5" customHeight="1">
      <c r="A29" s="6">
        <v>2.16</v>
      </c>
      <c r="B29" s="7" t="s">
        <v>3</v>
      </c>
      <c r="C29" s="7" t="s">
        <v>18</v>
      </c>
      <c r="D29" s="8">
        <f>D30</f>
        <v>36100</v>
      </c>
      <c r="E29" s="8">
        <f>E30</f>
        <v>0</v>
      </c>
      <c r="F29" s="8">
        <f>F30</f>
        <v>29326.690000000002</v>
      </c>
      <c r="G29" s="8">
        <f>G30</f>
        <v>0</v>
      </c>
      <c r="H29" s="2"/>
    </row>
    <row r="30" spans="1:8" ht="18.75" customHeight="1">
      <c r="A30" s="6"/>
      <c r="B30" s="7" t="s">
        <v>94</v>
      </c>
      <c r="C30" s="7" t="s">
        <v>158</v>
      </c>
      <c r="D30" s="8">
        <v>36100</v>
      </c>
      <c r="E30" s="8"/>
      <c r="F30" s="8">
        <f>11742.2+3912.5+3588.75+10083.24</f>
        <v>29326.690000000002</v>
      </c>
      <c r="G30" s="8"/>
      <c r="H30" s="2"/>
    </row>
    <row r="31" spans="1:8" ht="40.5" customHeight="1">
      <c r="A31" s="6"/>
      <c r="B31" s="12" t="s">
        <v>52</v>
      </c>
      <c r="C31" s="12" t="s">
        <v>67</v>
      </c>
      <c r="D31" s="14">
        <f>D32+D37+D46+D54+D57+D60+D62+D66+D70+D77+D80+D85+D90+D97</f>
        <v>12029990</v>
      </c>
      <c r="E31" s="14">
        <f>E32+E37+E46+E54+E57+E60+E62+E66+E70+E77+E80+E85+E90+E97</f>
        <v>0</v>
      </c>
      <c r="F31" s="14">
        <f>F32+F37+F46+F54+F57+F60+F62+F66+F70+F77+F80+F85+F90+F97</f>
        <v>9269966.3</v>
      </c>
      <c r="G31" s="14">
        <f>G32+G37+G46+G54+G57+G60+G62+G66+G70+G77+G80+G85+G90+G97</f>
        <v>0</v>
      </c>
      <c r="H31" s="2"/>
    </row>
    <row r="32" spans="1:8" s="4" customFormat="1" ht="62.25" customHeight="1">
      <c r="A32" s="9">
        <v>2.4</v>
      </c>
      <c r="B32" s="10" t="s">
        <v>45</v>
      </c>
      <c r="C32" s="10" t="s">
        <v>33</v>
      </c>
      <c r="D32" s="11">
        <f>D33+D34+D35+D36</f>
        <v>0</v>
      </c>
      <c r="E32" s="11">
        <f>E33+E34+E35+E36</f>
        <v>0</v>
      </c>
      <c r="F32" s="11">
        <f>F33+F34+F35+F36</f>
        <v>0</v>
      </c>
      <c r="G32" s="11">
        <f>G33+G34+G35+G36</f>
        <v>0</v>
      </c>
      <c r="H32" s="3"/>
    </row>
    <row r="33" spans="1:8" ht="18.75" customHeight="1">
      <c r="A33" s="6"/>
      <c r="B33" s="7" t="s">
        <v>95</v>
      </c>
      <c r="C33" s="7" t="s">
        <v>159</v>
      </c>
      <c r="D33" s="8"/>
      <c r="E33" s="8"/>
      <c r="F33" s="8"/>
      <c r="G33" s="8"/>
      <c r="H33" s="2"/>
    </row>
    <row r="34" spans="1:8" ht="18.75" customHeight="1">
      <c r="A34" s="6"/>
      <c r="B34" s="7" t="s">
        <v>96</v>
      </c>
      <c r="C34" s="7" t="s">
        <v>160</v>
      </c>
      <c r="D34" s="8"/>
      <c r="E34" s="8"/>
      <c r="F34" s="8"/>
      <c r="G34" s="8"/>
      <c r="H34" s="2"/>
    </row>
    <row r="35" spans="1:8" ht="17.25" customHeight="1">
      <c r="A35" s="6"/>
      <c r="B35" s="7" t="s">
        <v>97</v>
      </c>
      <c r="C35" s="7" t="s">
        <v>161</v>
      </c>
      <c r="D35" s="8"/>
      <c r="E35" s="8"/>
      <c r="F35" s="8"/>
      <c r="G35" s="8"/>
      <c r="H35" s="2"/>
    </row>
    <row r="36" spans="1:8" ht="18.75" customHeight="1">
      <c r="A36" s="6"/>
      <c r="B36" s="7" t="s">
        <v>98</v>
      </c>
      <c r="C36" s="7" t="s">
        <v>162</v>
      </c>
      <c r="D36" s="8"/>
      <c r="E36" s="8"/>
      <c r="F36" s="8"/>
      <c r="G36" s="8"/>
      <c r="H36" s="2"/>
    </row>
    <row r="37" spans="1:8" s="4" customFormat="1" ht="73.5" customHeight="1">
      <c r="A37" s="9">
        <v>2.5</v>
      </c>
      <c r="B37" s="10" t="s">
        <v>22</v>
      </c>
      <c r="C37" s="10" t="s">
        <v>10</v>
      </c>
      <c r="D37" s="11">
        <f>D38+D39+D40+D41+D42+D43+D44+D45</f>
        <v>1837000</v>
      </c>
      <c r="E37" s="11">
        <f>E38+E39+E40+E41+E42+E43+E44+E45</f>
        <v>0</v>
      </c>
      <c r="F37" s="11">
        <f>F38+F39+F40+F41+F42+F43+F44+F45</f>
        <v>1338288.9000000001</v>
      </c>
      <c r="G37" s="11">
        <f>G38+G39+G40+G41+G42+G43+G44+G45</f>
        <v>0</v>
      </c>
      <c r="H37" s="3"/>
    </row>
    <row r="38" spans="1:8" ht="18" customHeight="1">
      <c r="A38" s="6"/>
      <c r="B38" s="7" t="s">
        <v>99</v>
      </c>
      <c r="C38" s="7" t="s">
        <v>159</v>
      </c>
      <c r="D38" s="8">
        <v>126000</v>
      </c>
      <c r="E38" s="8"/>
      <c r="F38" s="8">
        <f>57470.69+11276.44+12221.89+13008.19+12433.6</f>
        <v>106410.81000000001</v>
      </c>
      <c r="G38" s="8"/>
      <c r="H38" s="2"/>
    </row>
    <row r="39" spans="1:8" ht="14.25" customHeight="1">
      <c r="A39" s="6"/>
      <c r="B39" s="7" t="s">
        <v>100</v>
      </c>
      <c r="C39" s="7" t="s">
        <v>160</v>
      </c>
      <c r="D39" s="8"/>
      <c r="E39" s="8"/>
      <c r="F39" s="8"/>
      <c r="G39" s="8"/>
      <c r="H39" s="2"/>
    </row>
    <row r="40" spans="1:8" ht="17.25" customHeight="1">
      <c r="A40" s="6"/>
      <c r="B40" s="7" t="s">
        <v>101</v>
      </c>
      <c r="C40" s="7" t="s">
        <v>161</v>
      </c>
      <c r="D40" s="8">
        <v>505000</v>
      </c>
      <c r="E40" s="8"/>
      <c r="F40" s="8">
        <f>196834.83+12971.68+114078.27+4196.27+86443.99</f>
        <v>414525.04</v>
      </c>
      <c r="G40" s="8"/>
      <c r="H40" s="2"/>
    </row>
    <row r="41" spans="1:8" ht="17.25" customHeight="1">
      <c r="A41" s="6"/>
      <c r="B41" s="7" t="s">
        <v>135</v>
      </c>
      <c r="C41" s="7" t="s">
        <v>163</v>
      </c>
      <c r="D41" s="8"/>
      <c r="E41" s="8"/>
      <c r="F41" s="8"/>
      <c r="G41" s="8"/>
      <c r="H41" s="2"/>
    </row>
    <row r="42" spans="1:8" ht="16.5" customHeight="1">
      <c r="A42" s="6"/>
      <c r="B42" s="7" t="s">
        <v>102</v>
      </c>
      <c r="C42" s="7" t="s">
        <v>162</v>
      </c>
      <c r="D42" s="20">
        <f>267000+400000+1000-34000-30000</f>
        <v>604000</v>
      </c>
      <c r="E42" s="8"/>
      <c r="F42" s="8">
        <f>191660.78+13159.4+40692.93+43814.78+40397.13</f>
        <v>329725.02</v>
      </c>
      <c r="G42" s="8"/>
      <c r="H42" s="2"/>
    </row>
    <row r="43" spans="1:8" ht="16.5" customHeight="1">
      <c r="A43" s="6"/>
      <c r="B43" s="7" t="s">
        <v>103</v>
      </c>
      <c r="C43" s="7" t="s">
        <v>164</v>
      </c>
      <c r="D43" s="8">
        <v>212000</v>
      </c>
      <c r="E43" s="8"/>
      <c r="F43" s="8">
        <f>62374.91+1674.42+19349.1+6000+14145</f>
        <v>103543.43</v>
      </c>
      <c r="G43" s="8"/>
      <c r="H43" s="2"/>
    </row>
    <row r="44" spans="1:8" ht="16.5" customHeight="1">
      <c r="A44" s="6"/>
      <c r="B44" s="7" t="s">
        <v>136</v>
      </c>
      <c r="C44" s="7" t="s">
        <v>165</v>
      </c>
      <c r="D44" s="8">
        <v>30000</v>
      </c>
      <c r="E44" s="8"/>
      <c r="F44" s="8">
        <v>27295.56</v>
      </c>
      <c r="G44" s="8"/>
      <c r="H44" s="2"/>
    </row>
    <row r="45" spans="1:8" ht="16.5" customHeight="1">
      <c r="A45" s="6"/>
      <c r="B45" s="7" t="s">
        <v>137</v>
      </c>
      <c r="C45" s="7" t="s">
        <v>166</v>
      </c>
      <c r="D45" s="20">
        <f>296000+34000+30000</f>
        <v>360000</v>
      </c>
      <c r="E45" s="8"/>
      <c r="F45" s="8">
        <f>184959.3+21757.38+72791.14+49745.96+27535.26</f>
        <v>356789.04000000004</v>
      </c>
      <c r="G45" s="8"/>
      <c r="H45" s="2"/>
    </row>
    <row r="46" spans="1:8" s="4" customFormat="1" ht="26.25" customHeight="1">
      <c r="A46" s="9">
        <v>2.16</v>
      </c>
      <c r="B46" s="10" t="s">
        <v>3</v>
      </c>
      <c r="C46" s="10" t="s">
        <v>18</v>
      </c>
      <c r="D46" s="11">
        <f>D47+D48+D49+D50+D51+D52+D53</f>
        <v>16500</v>
      </c>
      <c r="E46" s="11">
        <f>E47+E48+E49+E50+E51+E52+E53</f>
        <v>0</v>
      </c>
      <c r="F46" s="11">
        <f>F47+F48+F49+F50+F51+F52+F53</f>
        <v>0</v>
      </c>
      <c r="G46" s="11">
        <f>G47+G48+G49+G50+G51+G52+G53</f>
        <v>0</v>
      </c>
      <c r="H46" s="3"/>
    </row>
    <row r="47" spans="1:8" ht="18.75" customHeight="1">
      <c r="A47" s="6"/>
      <c r="B47" s="7" t="s">
        <v>106</v>
      </c>
      <c r="C47" s="7" t="s">
        <v>159</v>
      </c>
      <c r="D47" s="8">
        <v>4000</v>
      </c>
      <c r="E47" s="8"/>
      <c r="F47" s="8"/>
      <c r="G47" s="8"/>
      <c r="H47" s="2"/>
    </row>
    <row r="48" spans="1:8" ht="17.25" customHeight="1">
      <c r="A48" s="6"/>
      <c r="B48" s="7" t="s">
        <v>107</v>
      </c>
      <c r="C48" s="7" t="s">
        <v>160</v>
      </c>
      <c r="D48" s="8"/>
      <c r="E48" s="8"/>
      <c r="F48" s="8"/>
      <c r="G48" s="8"/>
      <c r="H48" s="2"/>
    </row>
    <row r="49" spans="1:8" ht="16.5" customHeight="1">
      <c r="A49" s="6"/>
      <c r="B49" s="7" t="s">
        <v>108</v>
      </c>
      <c r="C49" s="7" t="s">
        <v>161</v>
      </c>
      <c r="D49" s="8">
        <v>9500</v>
      </c>
      <c r="E49" s="8"/>
      <c r="F49" s="8"/>
      <c r="G49" s="8"/>
      <c r="H49" s="2"/>
    </row>
    <row r="50" spans="1:8" ht="17.25" customHeight="1">
      <c r="A50" s="6"/>
      <c r="B50" s="7" t="s">
        <v>109</v>
      </c>
      <c r="C50" s="7" t="s">
        <v>163</v>
      </c>
      <c r="D50" s="8"/>
      <c r="E50" s="8"/>
      <c r="F50" s="8"/>
      <c r="G50" s="8"/>
      <c r="H50" s="2"/>
    </row>
    <row r="51" spans="1:8" ht="17.25" customHeight="1">
      <c r="A51" s="6"/>
      <c r="B51" s="7" t="s">
        <v>138</v>
      </c>
      <c r="C51" s="7" t="s">
        <v>162</v>
      </c>
      <c r="D51" s="8"/>
      <c r="E51" s="8"/>
      <c r="F51" s="8"/>
      <c r="G51" s="8"/>
      <c r="H51" s="2"/>
    </row>
    <row r="52" spans="1:8" ht="17.25" customHeight="1">
      <c r="A52" s="6"/>
      <c r="B52" s="7" t="s">
        <v>139</v>
      </c>
      <c r="C52" s="7" t="s">
        <v>165</v>
      </c>
      <c r="D52" s="8"/>
      <c r="E52" s="8"/>
      <c r="F52" s="8"/>
      <c r="G52" s="8"/>
      <c r="H52" s="2"/>
    </row>
    <row r="53" spans="1:8" ht="17.25" customHeight="1">
      <c r="A53" s="6"/>
      <c r="B53" s="7" t="s">
        <v>140</v>
      </c>
      <c r="C53" s="7" t="s">
        <v>166</v>
      </c>
      <c r="D53" s="8">
        <v>3000</v>
      </c>
      <c r="E53" s="8"/>
      <c r="F53" s="8"/>
      <c r="G53" s="8"/>
      <c r="H53" s="2"/>
    </row>
    <row r="54" spans="1:8" s="4" customFormat="1" ht="48.75" customHeight="1">
      <c r="A54" s="9">
        <v>2.31</v>
      </c>
      <c r="B54" s="10" t="s">
        <v>44</v>
      </c>
      <c r="C54" s="10" t="s">
        <v>1</v>
      </c>
      <c r="D54" s="11">
        <f>D55+D56</f>
        <v>50000</v>
      </c>
      <c r="E54" s="11">
        <f>E55+E56</f>
        <v>0</v>
      </c>
      <c r="F54" s="11">
        <f>F55+F56</f>
        <v>0</v>
      </c>
      <c r="G54" s="11">
        <f>G55+G56</f>
        <v>0</v>
      </c>
      <c r="H54" s="3"/>
    </row>
    <row r="55" spans="1:8" ht="16.5" customHeight="1">
      <c r="A55" s="6"/>
      <c r="B55" s="7" t="s">
        <v>104</v>
      </c>
      <c r="C55" s="7" t="s">
        <v>162</v>
      </c>
      <c r="D55" s="8">
        <f>200000-150000</f>
        <v>50000</v>
      </c>
      <c r="E55" s="8"/>
      <c r="F55" s="8"/>
      <c r="G55" s="8"/>
      <c r="H55" s="2"/>
    </row>
    <row r="56" spans="1:8" ht="17.25" customHeight="1">
      <c r="A56" s="6"/>
      <c r="B56" s="7" t="s">
        <v>105</v>
      </c>
      <c r="C56" s="7" t="s">
        <v>164</v>
      </c>
      <c r="D56" s="8"/>
      <c r="E56" s="8"/>
      <c r="F56" s="8"/>
      <c r="G56" s="8"/>
      <c r="H56" s="2"/>
    </row>
    <row r="57" spans="1:8" s="4" customFormat="1" ht="25.5" customHeight="1">
      <c r="A57" s="9">
        <v>2.44</v>
      </c>
      <c r="B57" s="10" t="s">
        <v>19</v>
      </c>
      <c r="C57" s="10" t="s">
        <v>28</v>
      </c>
      <c r="D57" s="11">
        <f>D58+D59</f>
        <v>913000</v>
      </c>
      <c r="E57" s="11">
        <f>E58+E59</f>
        <v>0</v>
      </c>
      <c r="F57" s="11">
        <f>F58+F59</f>
        <v>148642</v>
      </c>
      <c r="G57" s="11">
        <f>G58+G59</f>
        <v>0</v>
      </c>
      <c r="H57" s="3"/>
    </row>
    <row r="58" spans="1:8" ht="18" customHeight="1">
      <c r="A58" s="6"/>
      <c r="B58" s="7" t="s">
        <v>110</v>
      </c>
      <c r="C58" s="7" t="s">
        <v>162</v>
      </c>
      <c r="D58" s="8">
        <v>913000</v>
      </c>
      <c r="E58" s="8"/>
      <c r="F58" s="8">
        <f>99986+48656</f>
        <v>148642</v>
      </c>
      <c r="G58" s="8"/>
      <c r="H58" s="2"/>
    </row>
    <row r="59" spans="1:8" ht="17.25" customHeight="1">
      <c r="A59" s="6"/>
      <c r="B59" s="7" t="s">
        <v>111</v>
      </c>
      <c r="C59" s="7" t="s">
        <v>164</v>
      </c>
      <c r="D59" s="8"/>
      <c r="E59" s="8"/>
      <c r="F59" s="8"/>
      <c r="G59" s="8"/>
      <c r="H59" s="2"/>
    </row>
    <row r="60" spans="1:8" s="4" customFormat="1" ht="25.5" customHeight="1">
      <c r="A60" s="9">
        <v>2.47</v>
      </c>
      <c r="B60" s="10" t="s">
        <v>11</v>
      </c>
      <c r="C60" s="10" t="s">
        <v>35</v>
      </c>
      <c r="D60" s="11">
        <f>D61</f>
        <v>0</v>
      </c>
      <c r="E60" s="11">
        <f>E61</f>
        <v>0</v>
      </c>
      <c r="F60" s="11">
        <f>F61</f>
        <v>0</v>
      </c>
      <c r="G60" s="11">
        <f>G61</f>
        <v>0</v>
      </c>
      <c r="H60" s="3"/>
    </row>
    <row r="61" spans="1:8" ht="19.5" customHeight="1">
      <c r="A61" s="6"/>
      <c r="B61" s="7" t="s">
        <v>112</v>
      </c>
      <c r="C61" s="7" t="s">
        <v>164</v>
      </c>
      <c r="D61" s="8"/>
      <c r="E61" s="8"/>
      <c r="F61" s="8"/>
      <c r="G61" s="8"/>
      <c r="H61" s="2"/>
    </row>
    <row r="62" spans="1:8" s="4" customFormat="1" ht="25.5" customHeight="1">
      <c r="A62" s="9">
        <v>2.48</v>
      </c>
      <c r="B62" s="10" t="s">
        <v>4</v>
      </c>
      <c r="C62" s="10" t="s">
        <v>16</v>
      </c>
      <c r="D62" s="11">
        <f>D63+D64+D65</f>
        <v>284000</v>
      </c>
      <c r="E62" s="11">
        <f>E63+E64+E65</f>
        <v>0</v>
      </c>
      <c r="F62" s="11">
        <f>F63+F64+F65</f>
        <v>29693.28</v>
      </c>
      <c r="G62" s="11">
        <f>G63+G64+G65</f>
        <v>0</v>
      </c>
      <c r="H62" s="3"/>
    </row>
    <row r="63" spans="1:8" ht="17.25" customHeight="1">
      <c r="A63" s="6"/>
      <c r="B63" s="7" t="s">
        <v>113</v>
      </c>
      <c r="C63" s="7" t="s">
        <v>162</v>
      </c>
      <c r="D63" s="8">
        <f>100000-60000</f>
        <v>40000</v>
      </c>
      <c r="E63" s="8"/>
      <c r="F63" s="8"/>
      <c r="G63" s="8"/>
      <c r="H63" s="2"/>
    </row>
    <row r="64" spans="1:8" ht="17.25" customHeight="1">
      <c r="A64" s="6"/>
      <c r="B64" s="7" t="s">
        <v>114</v>
      </c>
      <c r="C64" s="7" t="s">
        <v>164</v>
      </c>
      <c r="D64" s="8">
        <f>100000-40000</f>
        <v>60000</v>
      </c>
      <c r="E64" s="8"/>
      <c r="F64" s="8">
        <f>10000+1500</f>
        <v>11500</v>
      </c>
      <c r="G64" s="8"/>
      <c r="H64" s="2"/>
    </row>
    <row r="65" spans="1:8" ht="18" customHeight="1">
      <c r="A65" s="6"/>
      <c r="B65" s="7" t="s">
        <v>141</v>
      </c>
      <c r="C65" s="7" t="s">
        <v>167</v>
      </c>
      <c r="D65" s="8">
        <f>265000-8000-200000+127000</f>
        <v>184000</v>
      </c>
      <c r="E65" s="8"/>
      <c r="F65" s="8">
        <v>18193.28</v>
      </c>
      <c r="G65" s="8"/>
      <c r="H65" s="2"/>
    </row>
    <row r="66" spans="1:8" s="4" customFormat="1" ht="25.5" customHeight="1">
      <c r="A66" s="9">
        <v>2.49</v>
      </c>
      <c r="B66" s="10" t="s">
        <v>12</v>
      </c>
      <c r="C66" s="10" t="s">
        <v>14</v>
      </c>
      <c r="D66" s="22">
        <f>D67+D68+D69</f>
        <v>2302900</v>
      </c>
      <c r="E66" s="11">
        <f>E67+E68+E69</f>
        <v>0</v>
      </c>
      <c r="F66" s="11">
        <f>F67+F68+F69</f>
        <v>2302317.44</v>
      </c>
      <c r="G66" s="11">
        <f>G67+G68+G69</f>
        <v>0</v>
      </c>
      <c r="H66" s="3"/>
    </row>
    <row r="67" spans="1:8" ht="15" customHeight="1">
      <c r="A67" s="6"/>
      <c r="B67" s="7" t="s">
        <v>116</v>
      </c>
      <c r="C67" s="7" t="s">
        <v>162</v>
      </c>
      <c r="D67" s="20">
        <f>315000-99000+424000-11100+34000+210000</f>
        <v>872900</v>
      </c>
      <c r="E67" s="8"/>
      <c r="F67" s="8">
        <f>215079.51+337844+109453+210504.03</f>
        <v>872880.54</v>
      </c>
      <c r="G67" s="8"/>
      <c r="H67" s="2"/>
    </row>
    <row r="68" spans="1:8" ht="18.75" customHeight="1">
      <c r="A68" s="6"/>
      <c r="B68" s="7" t="s">
        <v>117</v>
      </c>
      <c r="C68" s="7" t="s">
        <v>164</v>
      </c>
      <c r="D68" s="23">
        <f>698900+99000+8000+11100+416000+197000</f>
        <v>1430000</v>
      </c>
      <c r="E68" s="8"/>
      <c r="F68" s="8">
        <f>697724+107700+11200+413444+199368.9</f>
        <v>1429436.9</v>
      </c>
      <c r="G68" s="8"/>
      <c r="H68" s="2"/>
    </row>
    <row r="69" spans="1:8" ht="18.75" customHeight="1">
      <c r="A69" s="6"/>
      <c r="B69" s="7" t="s">
        <v>142</v>
      </c>
      <c r="C69" s="7" t="s">
        <v>165</v>
      </c>
      <c r="D69" s="20"/>
      <c r="E69" s="8"/>
      <c r="F69" s="8"/>
      <c r="G69" s="8"/>
      <c r="H69" s="2"/>
    </row>
    <row r="70" spans="1:8" s="4" customFormat="1" ht="25.5" customHeight="1">
      <c r="A70" s="9">
        <v>2.5</v>
      </c>
      <c r="B70" s="10" t="s">
        <v>32</v>
      </c>
      <c r="C70" s="10" t="s">
        <v>37</v>
      </c>
      <c r="D70" s="11">
        <f>D71+D72+D73+D74+D75+D76</f>
        <v>4000990</v>
      </c>
      <c r="E70" s="11">
        <f>E71+E72+E73+E74+E75+E76</f>
        <v>0</v>
      </c>
      <c r="F70" s="11">
        <f>F71+F72+F73+F74+F75+F76</f>
        <v>3433725.2300000004</v>
      </c>
      <c r="G70" s="11">
        <f>G71+G72+G73+G74+G75+G76</f>
        <v>0</v>
      </c>
      <c r="H70" s="3"/>
    </row>
    <row r="71" spans="1:8" ht="20.25" customHeight="1">
      <c r="A71" s="6"/>
      <c r="B71" s="7" t="s">
        <v>143</v>
      </c>
      <c r="C71" s="7" t="s">
        <v>160</v>
      </c>
      <c r="D71" s="8">
        <f>120000-37200</f>
        <v>82800</v>
      </c>
      <c r="E71" s="8"/>
      <c r="F71" s="8">
        <f>71810+4000</f>
        <v>75810</v>
      </c>
      <c r="G71" s="8"/>
      <c r="H71" s="2"/>
    </row>
    <row r="72" spans="1:8" ht="18.75" customHeight="1">
      <c r="A72" s="6"/>
      <c r="B72" s="7" t="s">
        <v>119</v>
      </c>
      <c r="C72" s="7" t="s">
        <v>161</v>
      </c>
      <c r="D72" s="8">
        <f>2253000+282990-193000-71000</f>
        <v>2271990</v>
      </c>
      <c r="E72" s="8"/>
      <c r="F72" s="8">
        <f>1184615.19+95749.58+76476.54+96435.03+158261.85+101265.39</f>
        <v>1712803.58</v>
      </c>
      <c r="G72" s="8"/>
      <c r="H72" s="2"/>
    </row>
    <row r="73" spans="1:8" ht="17.25" customHeight="1">
      <c r="A73" s="6"/>
      <c r="B73" s="7" t="s">
        <v>118</v>
      </c>
      <c r="C73" s="7" t="s">
        <v>162</v>
      </c>
      <c r="D73" s="20">
        <f>875000-60000+112000+43000</f>
        <v>970000</v>
      </c>
      <c r="E73" s="8"/>
      <c r="F73" s="8">
        <f>474842.87+103426.38+149933.81+198010.87+14447.69+28800</f>
        <v>969461.62</v>
      </c>
      <c r="G73" s="8"/>
      <c r="H73" s="2"/>
    </row>
    <row r="74" spans="1:8" ht="20.25" customHeight="1">
      <c r="A74" s="6"/>
      <c r="B74" s="7" t="s">
        <v>120</v>
      </c>
      <c r="C74" s="7" t="s">
        <v>164</v>
      </c>
      <c r="D74" s="20">
        <f>140000+60000+81000+28000</f>
        <v>309000</v>
      </c>
      <c r="E74" s="8"/>
      <c r="F74" s="8">
        <f>97150+100047.54+83156.71+28600</f>
        <v>308954.25</v>
      </c>
      <c r="G74" s="8"/>
      <c r="H74" s="2"/>
    </row>
    <row r="75" spans="1:8" ht="20.25" customHeight="1">
      <c r="A75" s="6"/>
      <c r="B75" s="7" t="s">
        <v>144</v>
      </c>
      <c r="C75" s="7" t="s">
        <v>165</v>
      </c>
      <c r="D75" s="8">
        <v>80000</v>
      </c>
      <c r="E75" s="8"/>
      <c r="F75" s="8">
        <v>79560</v>
      </c>
      <c r="G75" s="8"/>
      <c r="H75" s="2"/>
    </row>
    <row r="76" spans="1:8" ht="20.25" customHeight="1">
      <c r="A76" s="6"/>
      <c r="B76" s="7" t="s">
        <v>145</v>
      </c>
      <c r="C76" s="7" t="s">
        <v>166</v>
      </c>
      <c r="D76" s="8">
        <f>250000+37200</f>
        <v>287200</v>
      </c>
      <c r="E76" s="8"/>
      <c r="F76" s="8">
        <f>106042.28+54014+10424.5+7740+108915</f>
        <v>287135.78</v>
      </c>
      <c r="G76" s="8"/>
      <c r="H76" s="2"/>
    </row>
    <row r="77" spans="1:8" s="4" customFormat="1" ht="25.5" customHeight="1">
      <c r="A77" s="9">
        <v>2.52</v>
      </c>
      <c r="B77" s="10" t="s">
        <v>8</v>
      </c>
      <c r="C77" s="10" t="s">
        <v>26</v>
      </c>
      <c r="D77" s="11">
        <f>D78+D79</f>
        <v>0</v>
      </c>
      <c r="E77" s="11">
        <f>E78+E79</f>
        <v>0</v>
      </c>
      <c r="F77" s="11">
        <f>F78+F79</f>
        <v>0</v>
      </c>
      <c r="G77" s="11">
        <f>G78+G79</f>
        <v>0</v>
      </c>
      <c r="H77" s="3"/>
    </row>
    <row r="78" spans="1:8" ht="17.25" customHeight="1">
      <c r="A78" s="6"/>
      <c r="B78" s="7" t="s">
        <v>121</v>
      </c>
      <c r="C78" s="7" t="s">
        <v>162</v>
      </c>
      <c r="D78" s="8"/>
      <c r="E78" s="8"/>
      <c r="F78" s="8"/>
      <c r="G78" s="8"/>
      <c r="H78" s="2"/>
    </row>
    <row r="79" spans="1:8" ht="17.25" customHeight="1">
      <c r="A79" s="6"/>
      <c r="B79" s="7" t="s">
        <v>122</v>
      </c>
      <c r="C79" s="7" t="s">
        <v>164</v>
      </c>
      <c r="D79" s="8"/>
      <c r="E79" s="8"/>
      <c r="F79" s="8"/>
      <c r="G79" s="8"/>
      <c r="H79" s="2"/>
    </row>
    <row r="80" spans="1:8" s="4" customFormat="1" ht="25.5" customHeight="1">
      <c r="A80" s="9">
        <v>2.58</v>
      </c>
      <c r="B80" s="10" t="s">
        <v>36</v>
      </c>
      <c r="C80" s="10" t="s">
        <v>38</v>
      </c>
      <c r="D80" s="14">
        <v>293200</v>
      </c>
      <c r="E80" s="11">
        <f>E81+E82+E84</f>
        <v>0</v>
      </c>
      <c r="F80" s="14">
        <v>293184.13</v>
      </c>
      <c r="G80" s="11">
        <f>G81+G82+G84</f>
        <v>0</v>
      </c>
      <c r="H80" s="3"/>
    </row>
    <row r="81" spans="1:8" ht="19.5" customHeight="1">
      <c r="A81" s="6"/>
      <c r="B81" s="7" t="s">
        <v>123</v>
      </c>
      <c r="C81" s="7" t="s">
        <v>161</v>
      </c>
      <c r="D81" s="8">
        <v>293200</v>
      </c>
      <c r="E81" s="8"/>
      <c r="F81" s="8">
        <v>293184.13</v>
      </c>
      <c r="G81" s="8"/>
      <c r="H81" s="2"/>
    </row>
    <row r="82" spans="1:8" ht="16.5" customHeight="1">
      <c r="A82" s="6"/>
      <c r="B82" s="7" t="s">
        <v>124</v>
      </c>
      <c r="C82" s="7" t="s">
        <v>162</v>
      </c>
      <c r="D82" s="8"/>
      <c r="E82" s="8"/>
      <c r="F82" s="8"/>
      <c r="G82" s="8"/>
      <c r="H82" s="2"/>
    </row>
    <row r="83" spans="1:8" ht="16.5" customHeight="1">
      <c r="A83" s="6"/>
      <c r="B83" s="7" t="s">
        <v>179</v>
      </c>
      <c r="C83" s="7" t="s">
        <v>167</v>
      </c>
      <c r="D83" s="8"/>
      <c r="E83" s="8"/>
      <c r="F83" s="8"/>
      <c r="G83" s="8"/>
      <c r="H83" s="2"/>
    </row>
    <row r="84" spans="1:8" ht="16.5" customHeight="1">
      <c r="A84" s="6"/>
      <c r="B84" s="7" t="s">
        <v>125</v>
      </c>
      <c r="C84" s="7" t="s">
        <v>166</v>
      </c>
      <c r="D84" s="8"/>
      <c r="E84" s="8"/>
      <c r="F84" s="8"/>
      <c r="G84" s="8"/>
      <c r="H84" s="2"/>
    </row>
    <row r="85" spans="1:8" s="4" customFormat="1" ht="25.5" customHeight="1">
      <c r="A85" s="9">
        <v>2.59</v>
      </c>
      <c r="B85" s="10" t="s">
        <v>41</v>
      </c>
      <c r="C85" s="10" t="s">
        <v>17</v>
      </c>
      <c r="D85" s="11">
        <v>439400</v>
      </c>
      <c r="E85" s="11">
        <f>E86+E87+E88</f>
        <v>0</v>
      </c>
      <c r="F85" s="11">
        <f>F86+F87+F88</f>
        <v>353121.57</v>
      </c>
      <c r="G85" s="11">
        <f>G86+G87+G88</f>
        <v>0</v>
      </c>
      <c r="H85" s="3"/>
    </row>
    <row r="86" spans="1:8" ht="16.5" customHeight="1">
      <c r="A86" s="6"/>
      <c r="B86" s="7" t="s">
        <v>126</v>
      </c>
      <c r="C86" s="7" t="s">
        <v>161</v>
      </c>
      <c r="D86" s="8">
        <v>420000</v>
      </c>
      <c r="E86" s="8"/>
      <c r="F86" s="8">
        <v>334001.57</v>
      </c>
      <c r="G86" s="8"/>
      <c r="H86" s="2"/>
    </row>
    <row r="87" spans="1:8" ht="16.5" customHeight="1">
      <c r="A87" s="6"/>
      <c r="B87" s="7" t="s">
        <v>127</v>
      </c>
      <c r="C87" s="7" t="s">
        <v>164</v>
      </c>
      <c r="D87" s="8">
        <v>19400</v>
      </c>
      <c r="E87" s="8"/>
      <c r="F87" s="8">
        <v>19120</v>
      </c>
      <c r="G87" s="8"/>
      <c r="H87" s="2"/>
    </row>
    <row r="88" spans="1:8" ht="17.25" customHeight="1">
      <c r="A88" s="6"/>
      <c r="B88" s="7" t="s">
        <v>128</v>
      </c>
      <c r="C88" s="7" t="s">
        <v>164</v>
      </c>
      <c r="D88" s="8"/>
      <c r="E88" s="8"/>
      <c r="F88" s="8"/>
      <c r="G88" s="8"/>
      <c r="H88" s="2"/>
    </row>
    <row r="89" spans="1:8" ht="17.25" customHeight="1">
      <c r="A89" s="6"/>
      <c r="B89" s="7" t="s">
        <v>154</v>
      </c>
      <c r="C89" s="7"/>
      <c r="D89" s="8"/>
      <c r="E89" s="8"/>
      <c r="F89" s="8"/>
      <c r="G89" s="8"/>
      <c r="H89" s="2"/>
    </row>
    <row r="90" spans="1:8" s="4" customFormat="1" ht="25.5" customHeight="1">
      <c r="A90" s="9">
        <v>2.66</v>
      </c>
      <c r="B90" s="10" t="s">
        <v>27</v>
      </c>
      <c r="C90" s="10" t="s">
        <v>43</v>
      </c>
      <c r="D90" s="11">
        <f>D91+D92+D93+D94+D95+D96</f>
        <v>1833000</v>
      </c>
      <c r="E90" s="11">
        <f>E91+E92+E93+E94+E95+E96</f>
        <v>0</v>
      </c>
      <c r="F90" s="11">
        <f>F91+F92+F93+F94+F95+F96</f>
        <v>1370993.75</v>
      </c>
      <c r="G90" s="11">
        <f>G91+G92+G93+G94+G95+G96</f>
        <v>0</v>
      </c>
      <c r="H90" s="3"/>
    </row>
    <row r="91" spans="1:8" ht="18" customHeight="1">
      <c r="A91" s="6"/>
      <c r="B91" s="7" t="s">
        <v>129</v>
      </c>
      <c r="C91" s="7" t="s">
        <v>159</v>
      </c>
      <c r="D91" s="8">
        <v>44000</v>
      </c>
      <c r="E91" s="8"/>
      <c r="F91" s="8">
        <f>21267.02+3651.56+3492+3252.04+3237.13</f>
        <v>34899.75</v>
      </c>
      <c r="G91" s="8"/>
      <c r="H91" s="2"/>
    </row>
    <row r="92" spans="1:8" ht="18" customHeight="1">
      <c r="A92" s="6"/>
      <c r="B92" s="7" t="s">
        <v>130</v>
      </c>
      <c r="C92" s="7" t="s">
        <v>161</v>
      </c>
      <c r="D92" s="8">
        <v>830000</v>
      </c>
      <c r="E92" s="8"/>
      <c r="F92" s="8">
        <f>443848.43+28555.85+42157.42+2210.95+35955.24</f>
        <v>552727.89</v>
      </c>
      <c r="G92" s="8"/>
      <c r="H92" s="2"/>
    </row>
    <row r="93" spans="1:8" ht="20.25" customHeight="1">
      <c r="A93" s="6"/>
      <c r="B93" s="7" t="s">
        <v>131</v>
      </c>
      <c r="C93" s="7" t="s">
        <v>162</v>
      </c>
      <c r="D93" s="8">
        <f>967000-302000-127000-5000-197000</f>
        <v>336000</v>
      </c>
      <c r="E93" s="8"/>
      <c r="F93" s="8">
        <f>95974.64+18472.76+11697.68+50004.3+46386.52</f>
        <v>222535.9</v>
      </c>
      <c r="G93" s="8"/>
      <c r="H93" s="2"/>
    </row>
    <row r="94" spans="1:8" ht="19.5" customHeight="1">
      <c r="A94" s="6"/>
      <c r="B94" s="7" t="s">
        <v>132</v>
      </c>
      <c r="C94" s="7" t="s">
        <v>164</v>
      </c>
      <c r="D94" s="8">
        <f>731000-7000-6000-6000-210000</f>
        <v>502000</v>
      </c>
      <c r="E94" s="8"/>
      <c r="F94" s="8">
        <f>53907.19+283501.13+26096+44549.6+33971.79</f>
        <v>442025.70999999996</v>
      </c>
      <c r="G94" s="8"/>
      <c r="H94" s="2"/>
    </row>
    <row r="95" spans="1:8" ht="18.75" customHeight="1">
      <c r="A95" s="6"/>
      <c r="B95" s="7" t="s">
        <v>133</v>
      </c>
      <c r="C95" s="7" t="s">
        <v>165</v>
      </c>
      <c r="D95" s="8">
        <v>1000</v>
      </c>
      <c r="E95" s="8"/>
      <c r="F95" s="8"/>
      <c r="G95" s="8"/>
      <c r="H95" s="2"/>
    </row>
    <row r="96" spans="1:8" ht="18.75" customHeight="1">
      <c r="A96" s="6"/>
      <c r="B96" s="7" t="s">
        <v>134</v>
      </c>
      <c r="C96" s="7" t="s">
        <v>166</v>
      </c>
      <c r="D96" s="23">
        <f>96000+7000+6000+6000+5000</f>
        <v>120000</v>
      </c>
      <c r="E96" s="8"/>
      <c r="F96" s="8">
        <f>91196.5+11063+6624+5370+4551</f>
        <v>118804.5</v>
      </c>
      <c r="G96" s="8"/>
      <c r="H96" s="2"/>
    </row>
    <row r="97" spans="1:8" s="4" customFormat="1" ht="25.5" customHeight="1">
      <c r="A97" s="9">
        <v>2.86</v>
      </c>
      <c r="B97" s="10" t="s">
        <v>24</v>
      </c>
      <c r="C97" s="10" t="s">
        <v>40</v>
      </c>
      <c r="D97" s="11">
        <f>D98</f>
        <v>60000</v>
      </c>
      <c r="E97" s="11">
        <f>E98</f>
        <v>0</v>
      </c>
      <c r="F97" s="11">
        <f>F98</f>
        <v>0</v>
      </c>
      <c r="G97" s="11">
        <f>G98</f>
        <v>0</v>
      </c>
      <c r="H97" s="3"/>
    </row>
    <row r="98" spans="1:8" ht="18" customHeight="1">
      <c r="A98" s="6"/>
      <c r="B98" s="7" t="s">
        <v>146</v>
      </c>
      <c r="C98" s="7" t="s">
        <v>164</v>
      </c>
      <c r="D98" s="8">
        <v>60000</v>
      </c>
      <c r="E98" s="8"/>
      <c r="F98" s="8"/>
      <c r="G98" s="8"/>
      <c r="H98" s="2"/>
    </row>
    <row r="99" spans="1:8" ht="25.5" customHeight="1">
      <c r="A99" s="6"/>
      <c r="B99" s="12" t="s">
        <v>53</v>
      </c>
      <c r="C99" s="12" t="s">
        <v>68</v>
      </c>
      <c r="D99" s="14">
        <f aca="true" t="shared" si="2" ref="D99:G100">D100</f>
        <v>130000</v>
      </c>
      <c r="E99" s="14">
        <f t="shared" si="2"/>
        <v>0</v>
      </c>
      <c r="F99" s="14">
        <f t="shared" si="2"/>
        <v>122566</v>
      </c>
      <c r="G99" s="14">
        <f t="shared" si="2"/>
        <v>0</v>
      </c>
      <c r="H99" s="2"/>
    </row>
    <row r="100" spans="1:8" s="18" customFormat="1" ht="19.5" customHeight="1">
      <c r="A100" s="6">
        <v>2.79</v>
      </c>
      <c r="B100" s="7" t="s">
        <v>31</v>
      </c>
      <c r="C100" s="7" t="s">
        <v>34</v>
      </c>
      <c r="D100" s="8">
        <f t="shared" si="2"/>
        <v>130000</v>
      </c>
      <c r="E100" s="8">
        <f t="shared" si="2"/>
        <v>0</v>
      </c>
      <c r="F100" s="8">
        <f t="shared" si="2"/>
        <v>122566</v>
      </c>
      <c r="G100" s="8">
        <f t="shared" si="2"/>
        <v>0</v>
      </c>
      <c r="H100" s="2"/>
    </row>
    <row r="101" spans="1:8" ht="36.75" customHeight="1">
      <c r="A101" s="6"/>
      <c r="B101" s="7" t="s">
        <v>147</v>
      </c>
      <c r="C101" s="7" t="s">
        <v>168</v>
      </c>
      <c r="D101" s="8">
        <v>130000</v>
      </c>
      <c r="E101" s="8"/>
      <c r="F101" s="8">
        <f>65754+15781+13677+13677+13677</f>
        <v>122566</v>
      </c>
      <c r="G101" s="8"/>
      <c r="H101" s="2"/>
    </row>
    <row r="102" spans="1:8" ht="18.75" customHeight="1">
      <c r="A102" s="6"/>
      <c r="B102" s="12" t="s">
        <v>54</v>
      </c>
      <c r="C102" s="12" t="s">
        <v>69</v>
      </c>
      <c r="D102" s="14">
        <f aca="true" t="shared" si="3" ref="D102:G103">D103</f>
        <v>30000</v>
      </c>
      <c r="E102" s="14">
        <f t="shared" si="3"/>
        <v>0</v>
      </c>
      <c r="F102" s="14">
        <f t="shared" si="3"/>
        <v>10000</v>
      </c>
      <c r="G102" s="14">
        <f t="shared" si="3"/>
        <v>0</v>
      </c>
      <c r="H102" s="2"/>
    </row>
    <row r="103" spans="1:8" s="18" customFormat="1" ht="17.25" customHeight="1">
      <c r="A103" s="6">
        <v>2.81</v>
      </c>
      <c r="B103" s="7" t="s">
        <v>6</v>
      </c>
      <c r="C103" s="7" t="s">
        <v>13</v>
      </c>
      <c r="D103" s="8">
        <f t="shared" si="3"/>
        <v>30000</v>
      </c>
      <c r="E103" s="8">
        <f t="shared" si="3"/>
        <v>0</v>
      </c>
      <c r="F103" s="8">
        <f t="shared" si="3"/>
        <v>10000</v>
      </c>
      <c r="G103" s="8">
        <f t="shared" si="3"/>
        <v>0</v>
      </c>
      <c r="H103" s="2"/>
    </row>
    <row r="104" spans="1:8" ht="16.5" customHeight="1">
      <c r="A104" s="6"/>
      <c r="B104" s="7" t="s">
        <v>148</v>
      </c>
      <c r="C104" s="7" t="s">
        <v>169</v>
      </c>
      <c r="D104" s="8">
        <v>30000</v>
      </c>
      <c r="E104" s="8"/>
      <c r="F104" s="8">
        <v>10000</v>
      </c>
      <c r="G104" s="8"/>
      <c r="H104" s="2"/>
    </row>
    <row r="105" spans="1:8" ht="48.75" customHeight="1">
      <c r="A105" s="6"/>
      <c r="B105" s="12" t="s">
        <v>55</v>
      </c>
      <c r="C105" s="12" t="s">
        <v>70</v>
      </c>
      <c r="D105" s="14">
        <f aca="true" t="shared" si="4" ref="D105:G106">D106</f>
        <v>0</v>
      </c>
      <c r="E105" s="14">
        <f t="shared" si="4"/>
        <v>0</v>
      </c>
      <c r="F105" s="14">
        <f t="shared" si="4"/>
        <v>0</v>
      </c>
      <c r="G105" s="14">
        <f t="shared" si="4"/>
        <v>0</v>
      </c>
      <c r="H105" s="2"/>
    </row>
    <row r="106" spans="1:8" s="18" customFormat="1" ht="15.75" customHeight="1">
      <c r="A106" s="6">
        <v>2.48</v>
      </c>
      <c r="B106" s="7" t="s">
        <v>4</v>
      </c>
      <c r="C106" s="7" t="s">
        <v>16</v>
      </c>
      <c r="D106" s="8">
        <f t="shared" si="4"/>
        <v>0</v>
      </c>
      <c r="E106" s="8">
        <f t="shared" si="4"/>
        <v>0</v>
      </c>
      <c r="F106" s="8">
        <f t="shared" si="4"/>
        <v>0</v>
      </c>
      <c r="G106" s="8">
        <f t="shared" si="4"/>
        <v>0</v>
      </c>
      <c r="H106" s="2"/>
    </row>
    <row r="107" spans="1:8" ht="18" customHeight="1">
      <c r="A107" s="6"/>
      <c r="B107" s="7" t="s">
        <v>149</v>
      </c>
      <c r="C107" s="7" t="s">
        <v>165</v>
      </c>
      <c r="D107" s="8"/>
      <c r="E107" s="8"/>
      <c r="F107" s="8"/>
      <c r="G107" s="8"/>
      <c r="H107" s="2"/>
    </row>
    <row r="108" spans="1:8" ht="49.5" customHeight="1">
      <c r="A108" s="6"/>
      <c r="B108" s="12" t="s">
        <v>173</v>
      </c>
      <c r="C108" s="12" t="s">
        <v>174</v>
      </c>
      <c r="D108" s="14">
        <f>D109+D111+D113+D115</f>
        <v>86751925.69999999</v>
      </c>
      <c r="E108" s="14">
        <f>E109+E111+E113</f>
        <v>0</v>
      </c>
      <c r="F108" s="14">
        <f>F109+F111+F113</f>
        <v>79135882.39</v>
      </c>
      <c r="G108" s="14">
        <f>G109+G111+G113</f>
        <v>0</v>
      </c>
      <c r="H108" s="2"/>
    </row>
    <row r="109" spans="1:8" ht="18" customHeight="1">
      <c r="A109" s="6">
        <v>2.48</v>
      </c>
      <c r="B109" s="7" t="s">
        <v>4</v>
      </c>
      <c r="C109" s="7" t="s">
        <v>16</v>
      </c>
      <c r="D109" s="8">
        <f>D110</f>
        <v>86677225.69999999</v>
      </c>
      <c r="E109" s="8">
        <f>E110</f>
        <v>0</v>
      </c>
      <c r="F109" s="8">
        <f>F110</f>
        <v>79135882.39</v>
      </c>
      <c r="G109" s="8">
        <f>G110</f>
        <v>0</v>
      </c>
      <c r="H109" s="2"/>
    </row>
    <row r="110" spans="1:8" ht="18" customHeight="1">
      <c r="A110" s="6"/>
      <c r="B110" s="7" t="s">
        <v>149</v>
      </c>
      <c r="C110" s="7" t="s">
        <v>165</v>
      </c>
      <c r="D110" s="8">
        <f>78606283.99+3149600+5006402.58-85060.87</f>
        <v>86677225.69999999</v>
      </c>
      <c r="E110" s="8"/>
      <c r="F110" s="8">
        <f>50437197+15979458.43+12719226.96</f>
        <v>79135882.39</v>
      </c>
      <c r="G110" s="8"/>
      <c r="H110" s="2"/>
    </row>
    <row r="111" spans="1:8" ht="18" customHeight="1">
      <c r="A111" s="6"/>
      <c r="B111" s="7" t="s">
        <v>32</v>
      </c>
      <c r="C111" s="7" t="s">
        <v>37</v>
      </c>
      <c r="D111" s="8">
        <f>D112</f>
        <v>0</v>
      </c>
      <c r="E111" s="8">
        <f>E112</f>
        <v>0</v>
      </c>
      <c r="F111" s="8">
        <f>F112</f>
        <v>0</v>
      </c>
      <c r="G111" s="8">
        <f>G112</f>
        <v>0</v>
      </c>
      <c r="H111" s="2"/>
    </row>
    <row r="112" spans="1:8" ht="18" customHeight="1">
      <c r="A112" s="6"/>
      <c r="B112" s="7" t="s">
        <v>144</v>
      </c>
      <c r="C112" s="7" t="s">
        <v>165</v>
      </c>
      <c r="D112" s="8"/>
      <c r="E112" s="8"/>
      <c r="F112" s="8"/>
      <c r="G112" s="8"/>
      <c r="H112" s="2"/>
    </row>
    <row r="113" spans="1:8" ht="27" customHeight="1">
      <c r="A113" s="6"/>
      <c r="B113" s="19" t="s">
        <v>8</v>
      </c>
      <c r="C113" s="19" t="s">
        <v>26</v>
      </c>
      <c r="D113" s="8">
        <f>D114</f>
        <v>0</v>
      </c>
      <c r="E113" s="8">
        <f>E114</f>
        <v>0</v>
      </c>
      <c r="F113" s="8">
        <f>F114</f>
        <v>0</v>
      </c>
      <c r="G113" s="8">
        <f>G114</f>
        <v>0</v>
      </c>
      <c r="H113" s="2"/>
    </row>
    <row r="114" spans="1:8" ht="18" customHeight="1">
      <c r="A114" s="6"/>
      <c r="B114" s="7" t="s">
        <v>175</v>
      </c>
      <c r="C114" s="7" t="s">
        <v>165</v>
      </c>
      <c r="D114" s="8"/>
      <c r="E114" s="8"/>
      <c r="F114" s="8"/>
      <c r="G114" s="8"/>
      <c r="H114" s="2"/>
    </row>
    <row r="115" spans="1:8" ht="18" customHeight="1">
      <c r="A115" s="6"/>
      <c r="B115" s="7" t="s">
        <v>182</v>
      </c>
      <c r="C115" s="7" t="s">
        <v>165</v>
      </c>
      <c r="D115" s="8">
        <v>74700</v>
      </c>
      <c r="E115" s="8"/>
      <c r="F115" s="8"/>
      <c r="G115" s="8"/>
      <c r="H115" s="2"/>
    </row>
    <row r="116" spans="1:8" ht="72.75" customHeight="1">
      <c r="A116" s="6"/>
      <c r="B116" s="12" t="s">
        <v>56</v>
      </c>
      <c r="C116" s="12" t="s">
        <v>71</v>
      </c>
      <c r="D116" s="14">
        <f>D117</f>
        <v>0</v>
      </c>
      <c r="E116" s="14">
        <f>E117</f>
        <v>0</v>
      </c>
      <c r="F116" s="14">
        <f>F117</f>
        <v>0</v>
      </c>
      <c r="G116" s="14">
        <f>G117</f>
        <v>0</v>
      </c>
      <c r="H116" s="2"/>
    </row>
    <row r="117" spans="1:8" s="18" customFormat="1" ht="17.25" customHeight="1">
      <c r="A117" s="16">
        <v>2.5</v>
      </c>
      <c r="B117" s="7" t="s">
        <v>32</v>
      </c>
      <c r="C117" s="7" t="s">
        <v>37</v>
      </c>
      <c r="D117" s="8">
        <f>D119</f>
        <v>0</v>
      </c>
      <c r="E117" s="8">
        <f>E119</f>
        <v>0</v>
      </c>
      <c r="F117" s="8">
        <f>F119</f>
        <v>0</v>
      </c>
      <c r="G117" s="8">
        <f>G119</f>
        <v>0</v>
      </c>
      <c r="H117" s="2"/>
    </row>
    <row r="118" spans="1:8" ht="12.75" hidden="1">
      <c r="A118" s="6"/>
      <c r="B118" s="7"/>
      <c r="C118" s="7"/>
      <c r="D118" s="8"/>
      <c r="E118" s="8"/>
      <c r="F118" s="8"/>
      <c r="G118" s="8"/>
      <c r="H118" s="2"/>
    </row>
    <row r="119" spans="1:8" ht="36.75" customHeight="1">
      <c r="A119" s="6"/>
      <c r="B119" s="7" t="s">
        <v>150</v>
      </c>
      <c r="C119" s="7" t="s">
        <v>170</v>
      </c>
      <c r="D119" s="8"/>
      <c r="E119" s="8"/>
      <c r="F119" s="8"/>
      <c r="G119" s="8"/>
      <c r="H119" s="2"/>
    </row>
    <row r="120" spans="1:8" ht="18.75" customHeight="1">
      <c r="A120" s="6"/>
      <c r="B120" s="12" t="s">
        <v>57</v>
      </c>
      <c r="C120" s="12" t="s">
        <v>72</v>
      </c>
      <c r="D120" s="14">
        <f>D121</f>
        <v>0</v>
      </c>
      <c r="E120" s="14">
        <f>E121</f>
        <v>0</v>
      </c>
      <c r="F120" s="14">
        <f>F121</f>
        <v>0</v>
      </c>
      <c r="G120" s="14">
        <f>G121</f>
        <v>0</v>
      </c>
      <c r="H120" s="2"/>
    </row>
    <row r="121" spans="1:8" s="18" customFormat="1" ht="24.75" customHeight="1">
      <c r="A121" s="6">
        <v>2.94</v>
      </c>
      <c r="B121" s="7" t="s">
        <v>20</v>
      </c>
      <c r="C121" s="7" t="s">
        <v>30</v>
      </c>
      <c r="D121" s="8">
        <f>D123</f>
        <v>0</v>
      </c>
      <c r="E121" s="8">
        <f>E123</f>
        <v>0</v>
      </c>
      <c r="F121" s="8">
        <f>F123</f>
        <v>0</v>
      </c>
      <c r="G121" s="8">
        <f>G123</f>
        <v>0</v>
      </c>
      <c r="H121" s="2"/>
    </row>
    <row r="122" spans="1:8" ht="12.75" hidden="1">
      <c r="A122" s="6"/>
      <c r="B122" s="12"/>
      <c r="C122" s="7"/>
      <c r="D122" s="8"/>
      <c r="E122" s="8"/>
      <c r="F122" s="8"/>
      <c r="G122" s="8"/>
      <c r="H122" s="2"/>
    </row>
    <row r="123" spans="1:8" ht="17.25" customHeight="1">
      <c r="A123" s="6"/>
      <c r="B123" s="7" t="s">
        <v>151</v>
      </c>
      <c r="C123" s="7" t="s">
        <v>171</v>
      </c>
      <c r="D123" s="8"/>
      <c r="E123" s="8"/>
      <c r="F123" s="8"/>
      <c r="G123" s="8"/>
      <c r="H123" s="2"/>
    </row>
    <row r="124" spans="1:8" ht="61.5" customHeight="1">
      <c r="A124" s="6"/>
      <c r="B124" s="12" t="s">
        <v>61</v>
      </c>
      <c r="C124" s="12" t="s">
        <v>73</v>
      </c>
      <c r="D124" s="14">
        <f>D125</f>
        <v>0</v>
      </c>
      <c r="E124" s="14">
        <f>E125</f>
        <v>0</v>
      </c>
      <c r="F124" s="14">
        <f>F125</f>
        <v>0</v>
      </c>
      <c r="G124" s="14">
        <f>G125</f>
        <v>0</v>
      </c>
      <c r="H124" s="2"/>
    </row>
    <row r="125" spans="1:8" s="18" customFormat="1" ht="19.5" customHeight="1">
      <c r="A125" s="6">
        <v>2.48</v>
      </c>
      <c r="B125" s="7" t="s">
        <v>4</v>
      </c>
      <c r="C125" s="7" t="s">
        <v>16</v>
      </c>
      <c r="D125" s="8">
        <f>D127</f>
        <v>0</v>
      </c>
      <c r="E125" s="8">
        <f>E127</f>
        <v>0</v>
      </c>
      <c r="F125" s="8">
        <f>F127</f>
        <v>0</v>
      </c>
      <c r="G125" s="8">
        <f>G127</f>
        <v>0</v>
      </c>
      <c r="H125" s="2"/>
    </row>
    <row r="126" spans="1:8" ht="12.75" hidden="1">
      <c r="A126" s="6"/>
      <c r="B126" s="12"/>
      <c r="C126" s="7"/>
      <c r="D126" s="8"/>
      <c r="E126" s="8"/>
      <c r="F126" s="8"/>
      <c r="G126" s="8"/>
      <c r="H126" s="2"/>
    </row>
    <row r="127" spans="1:8" ht="36.75" customHeight="1">
      <c r="A127" s="6"/>
      <c r="B127" s="7" t="s">
        <v>115</v>
      </c>
      <c r="C127" s="7" t="s">
        <v>172</v>
      </c>
      <c r="D127" s="8">
        <f>424000-424000</f>
        <v>0</v>
      </c>
      <c r="E127" s="8"/>
      <c r="F127" s="8"/>
      <c r="G127" s="8"/>
      <c r="H127" s="2"/>
    </row>
    <row r="128" spans="1:8" ht="36.75" customHeight="1">
      <c r="A128" s="6"/>
      <c r="B128" s="12" t="s">
        <v>176</v>
      </c>
      <c r="C128" s="7" t="s">
        <v>167</v>
      </c>
      <c r="D128" s="14">
        <v>5000</v>
      </c>
      <c r="E128" s="14"/>
      <c r="F128" s="14">
        <v>4850.2</v>
      </c>
      <c r="G128" s="8"/>
      <c r="H128" s="2"/>
    </row>
    <row r="129" spans="1:8" ht="36.75" customHeight="1">
      <c r="A129" s="6"/>
      <c r="B129" s="7" t="s">
        <v>177</v>
      </c>
      <c r="C129" s="7" t="s">
        <v>178</v>
      </c>
      <c r="D129" s="8">
        <v>5000</v>
      </c>
      <c r="E129" s="8"/>
      <c r="F129" s="8">
        <v>4850.2</v>
      </c>
      <c r="G129" s="8"/>
      <c r="H129" s="2"/>
    </row>
    <row r="130" spans="1:8" ht="27.75" customHeight="1">
      <c r="A130" s="6"/>
      <c r="B130" s="12" t="s">
        <v>58</v>
      </c>
      <c r="C130" s="12" t="s">
        <v>74</v>
      </c>
      <c r="D130" s="14">
        <f>D131+D133+D135+D137</f>
        <v>137500</v>
      </c>
      <c r="E130" s="14">
        <f>E131+E133+E135+E137</f>
        <v>0</v>
      </c>
      <c r="F130" s="14">
        <f>F131+F133+F135+F137</f>
        <v>87532</v>
      </c>
      <c r="G130" s="14">
        <f>G131+G133+G135+G137</f>
        <v>0</v>
      </c>
      <c r="H130" s="2"/>
    </row>
    <row r="131" spans="1:8" s="18" customFormat="1" ht="49.5" customHeight="1">
      <c r="A131" s="6">
        <v>2.5</v>
      </c>
      <c r="B131" s="7" t="s">
        <v>22</v>
      </c>
      <c r="C131" s="7" t="s">
        <v>10</v>
      </c>
      <c r="D131" s="8">
        <f>D132</f>
        <v>47000</v>
      </c>
      <c r="E131" s="8">
        <f>E132</f>
        <v>0</v>
      </c>
      <c r="F131" s="8">
        <f>F132</f>
        <v>10790</v>
      </c>
      <c r="G131" s="8">
        <f>G132</f>
        <v>0</v>
      </c>
      <c r="H131" s="2"/>
    </row>
    <row r="132" spans="1:8" ht="15" customHeight="1">
      <c r="A132" s="6"/>
      <c r="B132" s="7" t="s">
        <v>152</v>
      </c>
      <c r="C132" s="7" t="s">
        <v>167</v>
      </c>
      <c r="D132" s="8">
        <v>47000</v>
      </c>
      <c r="E132" s="8"/>
      <c r="F132" s="8">
        <f>5961+4829</f>
        <v>10790</v>
      </c>
      <c r="G132" s="8"/>
      <c r="H132" s="2"/>
    </row>
    <row r="133" spans="1:8" s="18" customFormat="1" ht="18" customHeight="1">
      <c r="A133" s="6">
        <v>2.58</v>
      </c>
      <c r="B133" s="7" t="s">
        <v>36</v>
      </c>
      <c r="C133" s="7" t="s">
        <v>38</v>
      </c>
      <c r="D133" s="8">
        <f>D134</f>
        <v>1500</v>
      </c>
      <c r="E133" s="8">
        <f>E134</f>
        <v>0</v>
      </c>
      <c r="F133" s="8">
        <f>F134</f>
        <v>1473</v>
      </c>
      <c r="G133" s="8">
        <f>G134</f>
        <v>0</v>
      </c>
      <c r="H133" s="2"/>
    </row>
    <row r="134" spans="1:8" ht="16.5" customHeight="1">
      <c r="A134" s="6"/>
      <c r="B134" s="7" t="s">
        <v>153</v>
      </c>
      <c r="C134" s="7" t="s">
        <v>167</v>
      </c>
      <c r="D134" s="8">
        <v>1500</v>
      </c>
      <c r="E134" s="8"/>
      <c r="F134" s="8">
        <v>1473</v>
      </c>
      <c r="G134" s="8"/>
      <c r="H134" s="2"/>
    </row>
    <row r="135" spans="1:8" s="18" customFormat="1" ht="15.75" customHeight="1">
      <c r="A135" s="6">
        <v>2.59</v>
      </c>
      <c r="B135" s="7" t="s">
        <v>41</v>
      </c>
      <c r="C135" s="7" t="s">
        <v>17</v>
      </c>
      <c r="D135" s="8">
        <f>D136</f>
        <v>79000</v>
      </c>
      <c r="E135" s="8">
        <f>E136</f>
        <v>0</v>
      </c>
      <c r="F135" s="8">
        <f>F136</f>
        <v>65878</v>
      </c>
      <c r="G135" s="8">
        <f>G136</f>
        <v>0</v>
      </c>
      <c r="H135" s="2"/>
    </row>
    <row r="136" spans="1:8" ht="17.25" customHeight="1">
      <c r="A136" s="6"/>
      <c r="B136" s="7" t="s">
        <v>154</v>
      </c>
      <c r="C136" s="7" t="s">
        <v>167</v>
      </c>
      <c r="D136" s="8">
        <v>79000</v>
      </c>
      <c r="E136" s="8"/>
      <c r="F136" s="8">
        <v>65878</v>
      </c>
      <c r="G136" s="8"/>
      <c r="H136" s="2"/>
    </row>
    <row r="137" spans="1:8" s="18" customFormat="1" ht="18" customHeight="1">
      <c r="A137" s="6">
        <v>2.66</v>
      </c>
      <c r="B137" s="7" t="s">
        <v>27</v>
      </c>
      <c r="C137" s="7" t="s">
        <v>43</v>
      </c>
      <c r="D137" s="20">
        <f>D138</f>
        <v>10000</v>
      </c>
      <c r="E137" s="8">
        <f>E138</f>
        <v>0</v>
      </c>
      <c r="F137" s="8">
        <f>F138</f>
        <v>9391</v>
      </c>
      <c r="G137" s="8">
        <f>G138</f>
        <v>0</v>
      </c>
      <c r="H137" s="2"/>
    </row>
    <row r="138" spans="1:8" ht="18" customHeight="1">
      <c r="A138" s="6"/>
      <c r="B138" s="7" t="s">
        <v>155</v>
      </c>
      <c r="C138" s="7" t="s">
        <v>167</v>
      </c>
      <c r="D138" s="20">
        <f>8000+2000</f>
        <v>10000</v>
      </c>
      <c r="E138" s="8"/>
      <c r="F138" s="8">
        <f>6269+3122</f>
        <v>9391</v>
      </c>
      <c r="G138" s="8"/>
      <c r="H138" s="2"/>
    </row>
    <row r="139" spans="1:8" ht="18" customHeight="1">
      <c r="A139" s="6"/>
      <c r="B139" s="12" t="s">
        <v>59</v>
      </c>
      <c r="C139" s="12" t="s">
        <v>75</v>
      </c>
      <c r="D139" s="21">
        <f>D140+D142</f>
        <v>3000</v>
      </c>
      <c r="E139" s="14">
        <f>E140+E142</f>
        <v>0</v>
      </c>
      <c r="F139" s="14">
        <f>F140+F142</f>
        <v>2698</v>
      </c>
      <c r="G139" s="14">
        <f>G140+G142</f>
        <v>0</v>
      </c>
      <c r="H139" s="2"/>
    </row>
    <row r="140" spans="1:8" s="18" customFormat="1" ht="52.5" customHeight="1">
      <c r="A140" s="6">
        <v>2.5</v>
      </c>
      <c r="B140" s="7" t="s">
        <v>22</v>
      </c>
      <c r="C140" s="7" t="s">
        <v>10</v>
      </c>
      <c r="D140" s="20">
        <f>D141</f>
        <v>1000</v>
      </c>
      <c r="E140" s="8">
        <f>E141</f>
        <v>0</v>
      </c>
      <c r="F140" s="8">
        <f>F141</f>
        <v>698</v>
      </c>
      <c r="G140" s="8">
        <f>G141</f>
        <v>0</v>
      </c>
      <c r="H140" s="2"/>
    </row>
    <row r="141" spans="1:8" ht="16.5" customHeight="1">
      <c r="A141" s="6"/>
      <c r="B141" s="7" t="s">
        <v>152</v>
      </c>
      <c r="C141" s="7" t="s">
        <v>167</v>
      </c>
      <c r="D141" s="20">
        <v>1000</v>
      </c>
      <c r="E141" s="8"/>
      <c r="F141" s="8">
        <v>698</v>
      </c>
      <c r="G141" s="8"/>
      <c r="H141" s="2"/>
    </row>
    <row r="142" spans="1:8" s="18" customFormat="1" ht="16.5" customHeight="1">
      <c r="A142" s="6">
        <v>2.66</v>
      </c>
      <c r="B142" s="7" t="s">
        <v>27</v>
      </c>
      <c r="C142" s="7" t="s">
        <v>43</v>
      </c>
      <c r="D142" s="20">
        <f>D143</f>
        <v>2000</v>
      </c>
      <c r="E142" s="8">
        <f>E143</f>
        <v>0</v>
      </c>
      <c r="F142" s="8">
        <f>F143</f>
        <v>2000</v>
      </c>
      <c r="G142" s="8">
        <f>G143</f>
        <v>0</v>
      </c>
      <c r="H142" s="2"/>
    </row>
    <row r="143" spans="1:8" ht="18" customHeight="1">
      <c r="A143" s="6"/>
      <c r="B143" s="7" t="s">
        <v>155</v>
      </c>
      <c r="C143" s="7" t="s">
        <v>167</v>
      </c>
      <c r="D143" s="20">
        <f>1000+1000</f>
        <v>2000</v>
      </c>
      <c r="E143" s="8"/>
      <c r="F143" s="8">
        <f>1000+1000</f>
        <v>2000</v>
      </c>
      <c r="G143" s="8"/>
      <c r="H143" s="2"/>
    </row>
    <row r="144" spans="1:8" ht="16.5" customHeight="1">
      <c r="A144" s="6"/>
      <c r="B144" s="12" t="s">
        <v>60</v>
      </c>
      <c r="C144" s="12" t="s">
        <v>76</v>
      </c>
      <c r="D144" s="21">
        <f>D145+D147</f>
        <v>33000</v>
      </c>
      <c r="E144" s="14">
        <f>E145+E147</f>
        <v>0</v>
      </c>
      <c r="F144" s="14">
        <f>F145+F147</f>
        <v>2080.55</v>
      </c>
      <c r="G144" s="14">
        <f>G145+G147</f>
        <v>0</v>
      </c>
      <c r="H144" s="2"/>
    </row>
    <row r="145" spans="1:8" s="18" customFormat="1" ht="50.25" customHeight="1">
      <c r="A145" s="6">
        <v>2.5</v>
      </c>
      <c r="B145" s="7" t="s">
        <v>22</v>
      </c>
      <c r="C145" s="7" t="s">
        <v>10</v>
      </c>
      <c r="D145" s="8">
        <f>D146</f>
        <v>32000</v>
      </c>
      <c r="E145" s="8">
        <f>E146</f>
        <v>0</v>
      </c>
      <c r="F145" s="8">
        <f>F146</f>
        <v>1597.23</v>
      </c>
      <c r="G145" s="8">
        <f>G146</f>
        <v>0</v>
      </c>
      <c r="H145" s="2"/>
    </row>
    <row r="146" spans="1:8" ht="16.5" customHeight="1">
      <c r="A146" s="6"/>
      <c r="B146" s="7" t="s">
        <v>152</v>
      </c>
      <c r="C146" s="7" t="s">
        <v>167</v>
      </c>
      <c r="D146" s="8">
        <v>32000</v>
      </c>
      <c r="E146" s="8"/>
      <c r="F146" s="8">
        <f>455.01+1120.53+21.69</f>
        <v>1597.23</v>
      </c>
      <c r="G146" s="8"/>
      <c r="H146" s="2"/>
    </row>
    <row r="147" spans="1:8" s="18" customFormat="1" ht="17.25" customHeight="1">
      <c r="A147" s="6">
        <v>2.66</v>
      </c>
      <c r="B147" s="7" t="s">
        <v>27</v>
      </c>
      <c r="C147" s="7" t="s">
        <v>43</v>
      </c>
      <c r="D147" s="8">
        <f>D148</f>
        <v>1000</v>
      </c>
      <c r="E147" s="8">
        <f>E148</f>
        <v>0</v>
      </c>
      <c r="F147" s="8">
        <f>F148</f>
        <v>483.32</v>
      </c>
      <c r="G147" s="8">
        <f>G148</f>
        <v>0</v>
      </c>
      <c r="H147" s="2"/>
    </row>
    <row r="148" spans="1:8" ht="15.75" customHeight="1">
      <c r="A148" s="6"/>
      <c r="B148" s="7" t="s">
        <v>155</v>
      </c>
      <c r="C148" s="7" t="s">
        <v>167</v>
      </c>
      <c r="D148" s="8">
        <f>4000-3000</f>
        <v>1000</v>
      </c>
      <c r="E148" s="8"/>
      <c r="F148" s="8">
        <f>447.82+35.5</f>
        <v>483.32</v>
      </c>
      <c r="G148" s="8"/>
      <c r="H148" s="2"/>
    </row>
    <row r="149" spans="1:8" ht="16.5" customHeight="1">
      <c r="A149" s="6"/>
      <c r="B149" s="12" t="s">
        <v>62</v>
      </c>
      <c r="C149" s="12" t="s">
        <v>77</v>
      </c>
      <c r="D149" s="14">
        <f aca="true" t="shared" si="5" ref="D149:G150">D150</f>
        <v>0</v>
      </c>
      <c r="E149" s="14">
        <f t="shared" si="5"/>
        <v>0</v>
      </c>
      <c r="F149" s="14">
        <f t="shared" si="5"/>
        <v>0</v>
      </c>
      <c r="G149" s="14">
        <f t="shared" si="5"/>
        <v>0</v>
      </c>
      <c r="H149" s="2"/>
    </row>
    <row r="150" spans="1:8" ht="15.75" customHeight="1">
      <c r="A150" s="6">
        <v>2.12</v>
      </c>
      <c r="B150" s="7" t="s">
        <v>5</v>
      </c>
      <c r="C150" s="7" t="s">
        <v>2</v>
      </c>
      <c r="D150" s="8">
        <f t="shared" si="5"/>
        <v>0</v>
      </c>
      <c r="E150" s="8">
        <f t="shared" si="5"/>
        <v>0</v>
      </c>
      <c r="F150" s="8">
        <f t="shared" si="5"/>
        <v>0</v>
      </c>
      <c r="G150" s="8">
        <f t="shared" si="5"/>
        <v>0</v>
      </c>
      <c r="H150" s="2"/>
    </row>
    <row r="151" spans="1:8" ht="18.75" customHeight="1">
      <c r="A151" s="6"/>
      <c r="B151" s="7" t="s">
        <v>156</v>
      </c>
      <c r="C151" s="7" t="s">
        <v>167</v>
      </c>
      <c r="D151" s="8"/>
      <c r="E151" s="8"/>
      <c r="F151" s="8"/>
      <c r="G151" s="8"/>
      <c r="H151" s="2"/>
    </row>
    <row r="152" spans="1:8" s="4" customFormat="1" ht="26.25" customHeight="1">
      <c r="A152" s="9" t="s">
        <v>23</v>
      </c>
      <c r="B152" s="10" t="s">
        <v>15</v>
      </c>
      <c r="C152" s="10" t="s">
        <v>9</v>
      </c>
      <c r="D152" s="11">
        <f>100502915.7-D6</f>
        <v>-3224299.999999985</v>
      </c>
      <c r="E152" s="11"/>
      <c r="F152" s="22">
        <f>89134591.66-F6</f>
        <v>-3119744.420000002</v>
      </c>
      <c r="G152" s="11"/>
      <c r="H152" s="3"/>
    </row>
    <row r="153" spans="1:4" ht="12.75">
      <c r="A153" s="26" t="s">
        <v>34</v>
      </c>
      <c r="B153" s="27"/>
      <c r="C153" s="27"/>
      <c r="D153" s="1" t="s">
        <v>34</v>
      </c>
    </row>
    <row r="154" spans="1:5" ht="15">
      <c r="A154" s="15"/>
      <c r="B154" t="s">
        <v>83</v>
      </c>
      <c r="D154" s="17"/>
      <c r="E154" t="s">
        <v>183</v>
      </c>
    </row>
    <row r="155" spans="1:4" ht="15">
      <c r="A155" s="15"/>
      <c r="D155" s="17"/>
    </row>
    <row r="157" spans="2:5" ht="12.75">
      <c r="B157" t="s">
        <v>84</v>
      </c>
      <c r="E157" s="24" t="s">
        <v>180</v>
      </c>
    </row>
  </sheetData>
  <sheetProtection/>
  <mergeCells count="6">
    <mergeCell ref="A1:G1"/>
    <mergeCell ref="A3:G3"/>
    <mergeCell ref="A153:C153"/>
    <mergeCell ref="A4:B4"/>
    <mergeCell ref="C4:F4"/>
    <mergeCell ref="A2:G2"/>
  </mergeCells>
  <printOptions/>
  <pageMargins left="0.7480314960629921" right="0.15748031496062992" top="0.03937007874015748" bottom="0.03937007874015748" header="0.15748031496062992" footer="0.03937007874015748"/>
  <pageSetup horizontalDpi="600" verticalDpi="600" orientation="portrait" paperSize="9" scale="6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One</cp:lastModifiedBy>
  <cp:lastPrinted>2016-10-06T10:25:21Z</cp:lastPrinted>
  <dcterms:created xsi:type="dcterms:W3CDTF">2016-02-15T06:23:39Z</dcterms:created>
  <dcterms:modified xsi:type="dcterms:W3CDTF">2016-10-06T10:25:24Z</dcterms:modified>
  <cp:category/>
  <cp:version/>
  <cp:contentType/>
  <cp:contentStatus/>
</cp:coreProperties>
</file>