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<sst xmlns="http://schemas.openxmlformats.org/spreadsheetml/2006/main" count="307" uniqueCount="185">
  <si>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</si>
  <si>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</si>
  <si>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</si>
  <si>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</si>
  <si>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</si>
  <si>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</si>
  <si>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</si>
  <si>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</si>
  <si>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</si>
  <si>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</si>
  <si>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</si>
  <si>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</si>
  <si>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</si>
  <si>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</si>
  <si>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</si>
  <si>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</si>
  <si>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</si>
  <si>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</si>
  <si>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</si>
  <si>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</si>
  <si>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</si>
  <si>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</si>
  <si>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</si>
  <si>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</si>
  <si>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</si>
  <si>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</si>
  <si>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</si>
  <si>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</si>
  <si>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</si>
  <si>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</si>
  <si>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</si>
  <si>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</si>
  <si>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</si>
  <si>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</si>
  <si>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</si>
  <si>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</si>
  <si>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</si>
  <si>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</si>
  <si>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</si>
  <si>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</si>
  <si>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</si>
  <si>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</si>
  <si>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</si>
  <si>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</si>
  <si>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</si>
  <si>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</si>
  <si>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</si>
  <si>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</si>
  <si>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</si>
  <si>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</si>
  <si>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</si>
  <si>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</si>
  <si>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</si>
  <si>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</si>
  <si>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</si>
  <si>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</si>
  <si>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</si>
  <si>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</si>
  <si>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</si>
  <si>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</si>
  <si>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</si>
  <si>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</si>
  <si>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</si>
  <si>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</si>
  <si>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</si>
  <si>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</si>
  <si>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</si>
  <si>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</si>
  <si>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</si>
  <si>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</si>
  <si>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</si>
  <si>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</si>
  <si>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</si>
  <si>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</si>
  <si>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</si>
  <si>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</si>
  <si>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</si>
  <si>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</si>
  <si>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</si>
  <si>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</si>
  <si>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</si>
  <si>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</si>
  <si>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</si>
  <si>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</si>
  <si>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</si>
  <si>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</si>
  <si>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</si>
  <si>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</si>
  <si>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</si>
  <si>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</si>
  <si>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</si>
  <si>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</si>
  <si>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</si>
  <si>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</si>
  <si>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</si>
  <si>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</si>
  <si>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</si>
  <si>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</si>
  <si>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</si>
  <si>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</si>
  <si>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</si>
  <si>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</si>
  <si>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</si>
  <si>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</si>
  <si>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</si>
  <si>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</si>
  <si>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</si>
  <si>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</si>
  <si>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</si>
  <si>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</si>
  <si>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</si>
  <si>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</si>
  <si>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</si>
  <si>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</si>
  <si>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</si>
  <si>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</si>
  <si>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</si>
  <si>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</si>
  <si>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</si>
  <si>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</si>
  <si>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</si>
  <si>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</si>
  <si>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</si>
  <si>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</si>
  <si>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</si>
  <si>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</si>
  <si>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</si>
  <si>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</si>
  <si>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</si>
  <si>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</si>
  <si>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</si>
  <si>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</si>
  <si>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</si>
  <si>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</si>
  <si>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</si>
  <si>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</si>
  <si>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</si>
  <si>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</si>
  <si>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</si>
  <si>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</si>
  <si>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</si>
  <si>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</si>
  <si>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</si>
  <si>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</si>
  <si>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</si>
  <si>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</si>
  <si>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</si>
  <si>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</si>
  <si>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</si>
  <si>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</si>
  <si>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</si>
  <si>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</si>
  <si>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</si>
  <si>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</si>
  <si>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</si>
  <si>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</si>
  <si>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</si>
  <si>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</si>
  <si>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</si>
  <si>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</si>
  <si>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</si>
  <si>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</si>
  <si>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</si>
  <si>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</si>
  <si>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</si>
  <si>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</si>
  <si>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</si>
  <si>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</si>
  <si>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</si>
  <si>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</si>
  <si>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</si>
  <si>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</si>
  <si>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</si>
  <si>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</si>
  <si>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</si>
  <si>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</si>
  <si>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 xml:space="preserve">                          А В Братякин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</si>
  <si>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</si>
  <si>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</si>
  <si>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</si>
  <si>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</si>
  <si>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</si>
  <si>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</si>
  <si>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</si>
  <si>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 xml:space="preserve">  на 01августа 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</si>
</sst>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67" fontId="7" fillId="0" borderId="11" xfId="0" applyNumberFormat="1" applyFont="1" applyFill="1" applyBorder="1" applyAlignment="1">
      <alignment horizontal="right" wrapText="1"/>
    </xf>
    <xf numFmtId="167" fontId="7" fillId="24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A1">
      <selection activeCell="G157" sqref="A1:G157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8" width="15.28125" style="0" customWidth="1"/>
  </cols>
  <sheetData>
    <row r="1" spans="1:7" ht="12.75" customHeight="1">
      <c r="A1" s="26" t="s">
        <v>29</v>
      </c>
      <c r="B1" s="26"/>
      <c r="C1" s="26"/>
      <c r="D1" s="26"/>
      <c r="E1" s="26"/>
      <c r="F1" s="26"/>
      <c r="G1" s="26"/>
    </row>
    <row r="2" spans="1:7" ht="12.75">
      <c r="A2" s="31" t="s">
        <v>82</v>
      </c>
      <c r="B2" s="31"/>
      <c r="C2" s="31"/>
      <c r="D2" s="31"/>
      <c r="E2" s="31"/>
      <c r="F2" s="31"/>
      <c r="G2" s="31"/>
    </row>
    <row r="3" spans="1:7" ht="12.75" customHeight="1">
      <c r="A3" s="26" t="s">
        <v>184</v>
      </c>
      <c r="B3" s="26"/>
      <c r="C3" s="26"/>
      <c r="D3" s="26"/>
      <c r="E3" s="26"/>
      <c r="F3" s="26"/>
      <c r="G3" s="26"/>
    </row>
    <row r="4" spans="1:7" ht="12.75">
      <c r="A4" s="27" t="s">
        <v>34</v>
      </c>
      <c r="B4" s="28"/>
      <c r="C4" s="29" t="s">
        <v>182</v>
      </c>
      <c r="D4" s="30"/>
      <c r="E4" s="30"/>
      <c r="F4" s="30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D7+D10+D13+D22+D31+D99+D102+D105+D108+D116+D120+D124+D128+D130+D139+D144+D149</f>
        <v>99107873.99</v>
      </c>
      <c r="E6" s="14">
        <f>E7+E10+E13+E22+E31+E99+E102+E105+E116+E120+E124+E130+E139+E144+E149+E108</f>
        <v>0</v>
      </c>
      <c r="F6" s="14">
        <f>F7+F10+F13+F22+F31+F99+F102+F105+F108+F116+F120+F124+F128+F130+F139+F144+F149</f>
        <v>60560723.58</v>
      </c>
      <c r="G6" s="14">
        <f>G7+G10+G13+G22+G31+G99+G102+G105+G116+G120+G124+G130+G139+G144+G149+G108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426645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426645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315033+43619+67993</f>
        <v>426645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116209.29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116209.29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77971.54+26104.62+12133.13</f>
        <v>116209.29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1929138.72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1861031.92</v>
      </c>
      <c r="G18" s="8">
        <f>G19</f>
        <v>0</v>
      </c>
      <c r="H18" s="2"/>
      <c r="IV18">
        <f>SUM(A18:IU18)</f>
        <v>4504034.42</v>
      </c>
    </row>
    <row r="19" spans="1:8" ht="18" customHeight="1">
      <c r="A19" s="6"/>
      <c r="B19" s="7" t="s">
        <v>89</v>
      </c>
      <c r="C19" s="7" t="s">
        <v>157</v>
      </c>
      <c r="D19" s="21">
        <f>2951000-308000</f>
        <v>2643000</v>
      </c>
      <c r="E19" s="8"/>
      <c r="F19" s="8">
        <f>1080347.77+284053.51+348880.78+147749.86</f>
        <v>1861031.92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68106.79999999999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37441.34+30665.46</f>
        <v>68106.79999999999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476362.93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457119.48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1">
        <f>891000-92000-1000</f>
        <v>798000</v>
      </c>
      <c r="E28" s="8"/>
      <c r="F28" s="8">
        <f>289464.57+72722.82+81586.22+13345.87</f>
        <v>457119.48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19243.45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11742.2+3912.5+3588.75</f>
        <v>19243.45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D32+D37+D46+D54+D57+D60+D62+D66+D70+D77+D80+D85+D90+D97</f>
        <v>12331990</v>
      </c>
      <c r="E31" s="14">
        <f>E32+E37+E46+E54+E57+E60+E62+E66+E70+E77+E80+E85+E90+E97</f>
        <v>0</v>
      </c>
      <c r="F31" s="14">
        <f>F32+F37+F46+F54+F57+F60+F62+F66+F70+F77+F80+F85+F90+F97</f>
        <v>6982855.079999999</v>
      </c>
      <c r="G31" s="14">
        <f>G32+G37+G46+G54+G57+G60+G62+G66+G70+G77+G80+G85+G90+G97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1837000</v>
      </c>
      <c r="E37" s="11">
        <f>E38+E39+E40+E41+E42+E43+E44+E45</f>
        <v>0</v>
      </c>
      <c r="F37" s="11">
        <f>F38+F39+F40+F41+F42+F43+F44+F45</f>
        <v>1040568.72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8">
        <v>126000</v>
      </c>
      <c r="E38" s="8"/>
      <c r="F38" s="8">
        <f>57470.69+11276.44+12221.89</f>
        <v>80969.02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8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8">
        <v>505000</v>
      </c>
      <c r="E40" s="8"/>
      <c r="F40" s="8">
        <f>196834.83+12971.68+114078.27</f>
        <v>323884.77999999997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1">
        <f>267000+400000+1000</f>
        <v>668000</v>
      </c>
      <c r="E42" s="8"/>
      <c r="F42" s="8">
        <f>191660.78+13159.4+40692.93</f>
        <v>245513.11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v>212000</v>
      </c>
      <c r="E43" s="8"/>
      <c r="F43" s="8">
        <f>62374.91+1674.42+19349.1</f>
        <v>83398.43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8">
        <v>296000</v>
      </c>
      <c r="E45" s="8"/>
      <c r="F45" s="8">
        <f>184959.3+21757.38+72791.14</f>
        <v>279507.82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/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/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200000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v>200000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D58+D59</f>
        <v>913000</v>
      </c>
      <c r="E57" s="11">
        <f>E58+E59</f>
        <v>0</v>
      </c>
      <c r="F57" s="11">
        <f>F58+F59</f>
        <v>148642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v>913000</v>
      </c>
      <c r="E58" s="8"/>
      <c r="F58" s="8">
        <f>99986+48656</f>
        <v>148642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s="4" customFormat="1" ht="25.5" customHeight="1">
      <c r="A60" s="9">
        <v>2.47</v>
      </c>
      <c r="B60" s="10" t="s">
        <v>11</v>
      </c>
      <c r="C60" s="10" t="s">
        <v>35</v>
      </c>
      <c r="D60" s="11">
        <f>D61</f>
        <v>0</v>
      </c>
      <c r="E60" s="11">
        <f>E61</f>
        <v>0</v>
      </c>
      <c r="F60" s="11">
        <f>F61</f>
        <v>0</v>
      </c>
      <c r="G60" s="11">
        <f>G61</f>
        <v>0</v>
      </c>
      <c r="H60" s="3"/>
    </row>
    <row r="61" spans="1:8" ht="19.5" customHeight="1">
      <c r="A61" s="6"/>
      <c r="B61" s="7" t="s">
        <v>112</v>
      </c>
      <c r="C61" s="7" t="s">
        <v>164</v>
      </c>
      <c r="D61" s="8"/>
      <c r="E61" s="8"/>
      <c r="F61" s="8"/>
      <c r="G61" s="8"/>
      <c r="H61" s="2"/>
    </row>
    <row r="62" spans="1:8" s="4" customFormat="1" ht="25.5" customHeight="1">
      <c r="A62" s="9">
        <v>2.48</v>
      </c>
      <c r="B62" s="10" t="s">
        <v>4</v>
      </c>
      <c r="C62" s="10" t="s">
        <v>16</v>
      </c>
      <c r="D62" s="11">
        <f>D63+D64+D65</f>
        <v>457000</v>
      </c>
      <c r="E62" s="11">
        <f>E63+E64+E65</f>
        <v>0</v>
      </c>
      <c r="F62" s="11">
        <f>F63+F64+F65</f>
        <v>28193.28</v>
      </c>
      <c r="G62" s="11">
        <f>G63+G64+G65</f>
        <v>0</v>
      </c>
      <c r="H62" s="3"/>
    </row>
    <row r="63" spans="1:8" ht="17.25" customHeight="1">
      <c r="A63" s="6"/>
      <c r="B63" s="7" t="s">
        <v>113</v>
      </c>
      <c r="C63" s="7" t="s">
        <v>162</v>
      </c>
      <c r="D63" s="8">
        <v>100000</v>
      </c>
      <c r="E63" s="8"/>
      <c r="F63" s="8"/>
      <c r="G63" s="8"/>
      <c r="H63" s="2"/>
    </row>
    <row r="64" spans="1:8" ht="17.25" customHeight="1">
      <c r="A64" s="6"/>
      <c r="B64" s="7" t="s">
        <v>114</v>
      </c>
      <c r="C64" s="7" t="s">
        <v>164</v>
      </c>
      <c r="D64" s="8">
        <v>100000</v>
      </c>
      <c r="E64" s="8"/>
      <c r="F64" s="8">
        <v>10000</v>
      </c>
      <c r="G64" s="8"/>
      <c r="H64" s="2"/>
    </row>
    <row r="65" spans="1:8" ht="18" customHeight="1">
      <c r="A65" s="6"/>
      <c r="B65" s="7" t="s">
        <v>141</v>
      </c>
      <c r="C65" s="7" t="s">
        <v>167</v>
      </c>
      <c r="D65" s="8">
        <f>265000-8000</f>
        <v>257000</v>
      </c>
      <c r="E65" s="8"/>
      <c r="F65" s="8">
        <v>18193.28</v>
      </c>
      <c r="G65" s="8"/>
      <c r="H65" s="2"/>
    </row>
    <row r="66" spans="1:8" s="4" customFormat="1" ht="25.5" customHeight="1">
      <c r="A66" s="9">
        <v>2.49</v>
      </c>
      <c r="B66" s="10" t="s">
        <v>12</v>
      </c>
      <c r="C66" s="10" t="s">
        <v>14</v>
      </c>
      <c r="D66" s="24">
        <f>D67+D68+D69</f>
        <v>1445900</v>
      </c>
      <c r="E66" s="11">
        <f>E67+E68+E69</f>
        <v>0</v>
      </c>
      <c r="F66" s="11">
        <f>F67+F68+F69</f>
        <v>1369547.51</v>
      </c>
      <c r="G66" s="11">
        <f>G67+G68+G69</f>
        <v>0</v>
      </c>
      <c r="H66" s="3"/>
    </row>
    <row r="67" spans="1:8" ht="15" customHeight="1">
      <c r="A67" s="6"/>
      <c r="B67" s="7" t="s">
        <v>116</v>
      </c>
      <c r="C67" s="7" t="s">
        <v>162</v>
      </c>
      <c r="D67" s="21">
        <f>315000-99000+424000-11100</f>
        <v>628900</v>
      </c>
      <c r="E67" s="8"/>
      <c r="F67" s="8">
        <f>215079.51+337844</f>
        <v>552923.51</v>
      </c>
      <c r="G67" s="8"/>
      <c r="H67" s="2"/>
    </row>
    <row r="68" spans="1:8" ht="18.75" customHeight="1">
      <c r="A68" s="6"/>
      <c r="B68" s="7" t="s">
        <v>117</v>
      </c>
      <c r="C68" s="7" t="s">
        <v>164</v>
      </c>
      <c r="D68" s="25">
        <f>698900+99000+8000+11100</f>
        <v>817000</v>
      </c>
      <c r="E68" s="8"/>
      <c r="F68" s="8">
        <f>697724+107700+11200</f>
        <v>816624</v>
      </c>
      <c r="G68" s="8"/>
      <c r="H68" s="2"/>
    </row>
    <row r="69" spans="1:8" ht="18.75" customHeight="1">
      <c r="A69" s="6"/>
      <c r="B69" s="7" t="s">
        <v>142</v>
      </c>
      <c r="C69" s="7" t="s">
        <v>165</v>
      </c>
      <c r="D69" s="21"/>
      <c r="E69" s="8"/>
      <c r="F69" s="8"/>
      <c r="G69" s="8"/>
      <c r="H69" s="2"/>
    </row>
    <row r="70" spans="1:8" s="4" customFormat="1" ht="25.5" customHeight="1">
      <c r="A70" s="9">
        <v>2.5</v>
      </c>
      <c r="B70" s="10" t="s">
        <v>32</v>
      </c>
      <c r="C70" s="10" t="s">
        <v>37</v>
      </c>
      <c r="D70" s="11">
        <f>D71+D72+D73+D74+D75+D76</f>
        <v>4000990</v>
      </c>
      <c r="E70" s="11">
        <f>E71+E72+E73+E74+E75+E76</f>
        <v>0</v>
      </c>
      <c r="F70" s="11">
        <f>F71+F72+F73+F74+F75+F76</f>
        <v>2608092.69</v>
      </c>
      <c r="G70" s="11">
        <f>G71+G72+G73+G74+G75+G76</f>
        <v>0</v>
      </c>
      <c r="H70" s="3"/>
    </row>
    <row r="71" spans="1:8" ht="20.25" customHeight="1">
      <c r="A71" s="6"/>
      <c r="B71" s="7" t="s">
        <v>143</v>
      </c>
      <c r="C71" s="7" t="s">
        <v>160</v>
      </c>
      <c r="D71" s="8">
        <v>120000</v>
      </c>
      <c r="E71" s="8"/>
      <c r="F71" s="8">
        <f>71810+4000</f>
        <v>75810</v>
      </c>
      <c r="G71" s="8"/>
      <c r="H71" s="2"/>
    </row>
    <row r="72" spans="1:8" ht="18.75" customHeight="1">
      <c r="A72" s="6"/>
      <c r="B72" s="7" t="s">
        <v>119</v>
      </c>
      <c r="C72" s="7" t="s">
        <v>161</v>
      </c>
      <c r="D72" s="8">
        <f>2253000+282990</f>
        <v>2535990</v>
      </c>
      <c r="E72" s="8"/>
      <c r="F72" s="8">
        <f>1184615.19+95749.58+76476.54</f>
        <v>1356841.31</v>
      </c>
      <c r="G72" s="8"/>
      <c r="H72" s="2"/>
    </row>
    <row r="73" spans="1:8" ht="17.25" customHeight="1">
      <c r="A73" s="6"/>
      <c r="B73" s="7" t="s">
        <v>118</v>
      </c>
      <c r="C73" s="7" t="s">
        <v>162</v>
      </c>
      <c r="D73" s="8">
        <f>875000-60000</f>
        <v>815000</v>
      </c>
      <c r="E73" s="8"/>
      <c r="F73" s="8">
        <f>474842.87+103426.38+149933.81</f>
        <v>728203.06</v>
      </c>
      <c r="G73" s="8"/>
      <c r="H73" s="2"/>
    </row>
    <row r="74" spans="1:8" ht="20.25" customHeight="1">
      <c r="A74" s="6"/>
      <c r="B74" s="7" t="s">
        <v>120</v>
      </c>
      <c r="C74" s="7" t="s">
        <v>164</v>
      </c>
      <c r="D74" s="21">
        <f>140000+60000</f>
        <v>200000</v>
      </c>
      <c r="E74" s="8"/>
      <c r="F74" s="8">
        <f>97150+100047.54</f>
        <v>197197.53999999998</v>
      </c>
      <c r="G74" s="8"/>
      <c r="H74" s="2"/>
    </row>
    <row r="75" spans="1:8" ht="20.25" customHeight="1">
      <c r="A75" s="6"/>
      <c r="B75" s="7" t="s">
        <v>144</v>
      </c>
      <c r="C75" s="7" t="s">
        <v>165</v>
      </c>
      <c r="D75" s="8">
        <v>80000</v>
      </c>
      <c r="E75" s="8"/>
      <c r="F75" s="8">
        <v>79560</v>
      </c>
      <c r="G75" s="8"/>
      <c r="H75" s="2"/>
    </row>
    <row r="76" spans="1:8" ht="20.25" customHeight="1">
      <c r="A76" s="6"/>
      <c r="B76" s="7" t="s">
        <v>145</v>
      </c>
      <c r="C76" s="7" t="s">
        <v>166</v>
      </c>
      <c r="D76" s="8">
        <v>250000</v>
      </c>
      <c r="E76" s="8"/>
      <c r="F76" s="8">
        <f>106042.28+54014+10424.5</f>
        <v>170480.78</v>
      </c>
      <c r="G76" s="8"/>
      <c r="H76" s="2"/>
    </row>
    <row r="77" spans="1:8" s="4" customFormat="1" ht="25.5" customHeight="1">
      <c r="A77" s="9">
        <v>2.52</v>
      </c>
      <c r="B77" s="10" t="s">
        <v>8</v>
      </c>
      <c r="C77" s="10" t="s">
        <v>26</v>
      </c>
      <c r="D77" s="11">
        <f>D78+D79</f>
        <v>0</v>
      </c>
      <c r="E77" s="11">
        <f>E78+E79</f>
        <v>0</v>
      </c>
      <c r="F77" s="11">
        <f>F78+F79</f>
        <v>0</v>
      </c>
      <c r="G77" s="11">
        <f>G78+G79</f>
        <v>0</v>
      </c>
      <c r="H77" s="3"/>
    </row>
    <row r="78" spans="1:8" ht="17.25" customHeight="1">
      <c r="A78" s="6"/>
      <c r="B78" s="7" t="s">
        <v>121</v>
      </c>
      <c r="C78" s="7" t="s">
        <v>162</v>
      </c>
      <c r="D78" s="8"/>
      <c r="E78" s="8"/>
      <c r="F78" s="8"/>
      <c r="G78" s="8"/>
      <c r="H78" s="2"/>
    </row>
    <row r="79" spans="1:8" ht="17.25" customHeight="1">
      <c r="A79" s="6"/>
      <c r="B79" s="7" t="s">
        <v>122</v>
      </c>
      <c r="C79" s="7" t="s">
        <v>164</v>
      </c>
      <c r="D79" s="8"/>
      <c r="E79" s="8"/>
      <c r="F79" s="8"/>
      <c r="G79" s="8"/>
      <c r="H79" s="2"/>
    </row>
    <row r="80" spans="1:8" s="4" customFormat="1" ht="25.5" customHeight="1">
      <c r="A80" s="9">
        <v>2.58</v>
      </c>
      <c r="B80" s="10" t="s">
        <v>36</v>
      </c>
      <c r="C80" s="10" t="s">
        <v>38</v>
      </c>
      <c r="D80" s="14">
        <v>293200</v>
      </c>
      <c r="E80" s="11">
        <f>E81+E82+E84</f>
        <v>0</v>
      </c>
      <c r="F80" s="14">
        <v>293184.13</v>
      </c>
      <c r="G80" s="11">
        <f>G81+G82+G84</f>
        <v>0</v>
      </c>
      <c r="H80" s="3"/>
    </row>
    <row r="81" spans="1:8" ht="19.5" customHeight="1">
      <c r="A81" s="6"/>
      <c r="B81" s="7" t="s">
        <v>123</v>
      </c>
      <c r="C81" s="7" t="s">
        <v>161</v>
      </c>
      <c r="D81" s="8">
        <v>293200</v>
      </c>
      <c r="E81" s="8"/>
      <c r="F81" s="8">
        <v>293184.13</v>
      </c>
      <c r="G81" s="8"/>
      <c r="H81" s="2"/>
    </row>
    <row r="82" spans="1:8" ht="16.5" customHeight="1">
      <c r="A82" s="6"/>
      <c r="B82" s="7" t="s">
        <v>124</v>
      </c>
      <c r="C82" s="7" t="s">
        <v>162</v>
      </c>
      <c r="D82" s="8"/>
      <c r="E82" s="8"/>
      <c r="F82" s="8"/>
      <c r="G82" s="8"/>
      <c r="H82" s="2"/>
    </row>
    <row r="83" spans="1:8" ht="16.5" customHeight="1">
      <c r="A83" s="6"/>
      <c r="B83" s="7" t="s">
        <v>180</v>
      </c>
      <c r="C83" s="7" t="s">
        <v>167</v>
      </c>
      <c r="D83" s="8"/>
      <c r="E83" s="8"/>
      <c r="F83" s="8"/>
      <c r="G83" s="8"/>
      <c r="H83" s="2"/>
    </row>
    <row r="84" spans="1:8" ht="16.5" customHeight="1">
      <c r="A84" s="6"/>
      <c r="B84" s="7" t="s">
        <v>125</v>
      </c>
      <c r="C84" s="7" t="s">
        <v>166</v>
      </c>
      <c r="D84" s="8"/>
      <c r="E84" s="8"/>
      <c r="F84" s="8"/>
      <c r="G84" s="8"/>
      <c r="H84" s="2"/>
    </row>
    <row r="85" spans="1:8" s="4" customFormat="1" ht="25.5" customHeight="1">
      <c r="A85" s="9">
        <v>2.59</v>
      </c>
      <c r="B85" s="10" t="s">
        <v>41</v>
      </c>
      <c r="C85" s="10" t="s">
        <v>17</v>
      </c>
      <c r="D85" s="11">
        <v>439400</v>
      </c>
      <c r="E85" s="11">
        <f>E86+E87+E88</f>
        <v>0</v>
      </c>
      <c r="F85" s="11">
        <f>F86+F87+F88</f>
        <v>353121.57</v>
      </c>
      <c r="G85" s="11">
        <f>G86+G87+G88</f>
        <v>0</v>
      </c>
      <c r="H85" s="3"/>
    </row>
    <row r="86" spans="1:8" ht="16.5" customHeight="1">
      <c r="A86" s="6"/>
      <c r="B86" s="7" t="s">
        <v>126</v>
      </c>
      <c r="C86" s="7" t="s">
        <v>161</v>
      </c>
      <c r="D86" s="8">
        <v>420000</v>
      </c>
      <c r="E86" s="8"/>
      <c r="F86" s="8">
        <v>334001.57</v>
      </c>
      <c r="G86" s="8"/>
      <c r="H86" s="2"/>
    </row>
    <row r="87" spans="1:8" ht="16.5" customHeight="1">
      <c r="A87" s="6"/>
      <c r="B87" s="7" t="s">
        <v>127</v>
      </c>
      <c r="C87" s="7" t="s">
        <v>164</v>
      </c>
      <c r="D87" s="8">
        <v>19400</v>
      </c>
      <c r="E87" s="8"/>
      <c r="F87" s="8">
        <v>19120</v>
      </c>
      <c r="G87" s="8"/>
      <c r="H87" s="2"/>
    </row>
    <row r="88" spans="1:8" ht="17.25" customHeight="1">
      <c r="A88" s="6"/>
      <c r="B88" s="7" t="s">
        <v>128</v>
      </c>
      <c r="C88" s="7" t="s">
        <v>164</v>
      </c>
      <c r="D88" s="8"/>
      <c r="E88" s="8"/>
      <c r="F88" s="8"/>
      <c r="G88" s="8"/>
      <c r="H88" s="2"/>
    </row>
    <row r="89" spans="1:8" ht="17.25" customHeight="1">
      <c r="A89" s="6"/>
      <c r="B89" s="7" t="s">
        <v>154</v>
      </c>
      <c r="C89" s="7"/>
      <c r="D89" s="8"/>
      <c r="E89" s="8"/>
      <c r="F89" s="8"/>
      <c r="G89" s="8"/>
      <c r="H89" s="2"/>
    </row>
    <row r="90" spans="1:8" s="4" customFormat="1" ht="25.5" customHeight="1">
      <c r="A90" s="9">
        <v>2.66</v>
      </c>
      <c r="B90" s="10" t="s">
        <v>27</v>
      </c>
      <c r="C90" s="10" t="s">
        <v>43</v>
      </c>
      <c r="D90" s="11">
        <f>D91+D92+D93+D94+D95+D96</f>
        <v>2669000</v>
      </c>
      <c r="E90" s="11">
        <f>E91+E92+E93+E94+E95+E96</f>
        <v>0</v>
      </c>
      <c r="F90" s="11">
        <f>F91+F92+F93+F94+F95+F96</f>
        <v>1141505.18</v>
      </c>
      <c r="G90" s="11">
        <f>G91+G92+G93+G94+G95+G96</f>
        <v>0</v>
      </c>
      <c r="H90" s="3"/>
    </row>
    <row r="91" spans="1:8" ht="18" customHeight="1">
      <c r="A91" s="6"/>
      <c r="B91" s="7" t="s">
        <v>129</v>
      </c>
      <c r="C91" s="7" t="s">
        <v>159</v>
      </c>
      <c r="D91" s="8">
        <v>44000</v>
      </c>
      <c r="E91" s="8"/>
      <c r="F91" s="8">
        <f>21267.02+3651.56+3492</f>
        <v>28410.58</v>
      </c>
      <c r="G91" s="8"/>
      <c r="H91" s="2"/>
    </row>
    <row r="92" spans="1:8" ht="18" customHeight="1">
      <c r="A92" s="6"/>
      <c r="B92" s="7" t="s">
        <v>130</v>
      </c>
      <c r="C92" s="7" t="s">
        <v>161</v>
      </c>
      <c r="D92" s="8">
        <v>830000</v>
      </c>
      <c r="E92" s="8"/>
      <c r="F92" s="8">
        <f>443848.43+28555.85+42157.42</f>
        <v>514561.69999999995</v>
      </c>
      <c r="G92" s="8"/>
      <c r="H92" s="2"/>
    </row>
    <row r="93" spans="1:8" ht="20.25" customHeight="1">
      <c r="A93" s="6"/>
      <c r="B93" s="7" t="s">
        <v>131</v>
      </c>
      <c r="C93" s="7" t="s">
        <v>162</v>
      </c>
      <c r="D93" s="8">
        <v>967000</v>
      </c>
      <c r="E93" s="8"/>
      <c r="F93" s="8">
        <f>95974.64+18472.76+11697.68</f>
        <v>126145.07999999999</v>
      </c>
      <c r="G93" s="8"/>
      <c r="H93" s="2"/>
    </row>
    <row r="94" spans="1:8" ht="19.5" customHeight="1">
      <c r="A94" s="6"/>
      <c r="B94" s="7" t="s">
        <v>132</v>
      </c>
      <c r="C94" s="7" t="s">
        <v>164</v>
      </c>
      <c r="D94" s="8">
        <f>731000-7000-6000</f>
        <v>718000</v>
      </c>
      <c r="E94" s="8"/>
      <c r="F94" s="8">
        <f>53907.19+283501.13+26096</f>
        <v>363504.32</v>
      </c>
      <c r="G94" s="8"/>
      <c r="H94" s="2"/>
    </row>
    <row r="95" spans="1:8" ht="18.75" customHeight="1">
      <c r="A95" s="6"/>
      <c r="B95" s="7" t="s">
        <v>133</v>
      </c>
      <c r="C95" s="7" t="s">
        <v>165</v>
      </c>
      <c r="D95" s="8">
        <v>1000</v>
      </c>
      <c r="E95" s="8"/>
      <c r="F95" s="8"/>
      <c r="G95" s="8"/>
      <c r="H95" s="2"/>
    </row>
    <row r="96" spans="1:8" ht="18.75" customHeight="1">
      <c r="A96" s="6"/>
      <c r="B96" s="7" t="s">
        <v>134</v>
      </c>
      <c r="C96" s="7" t="s">
        <v>166</v>
      </c>
      <c r="D96" s="22">
        <f>96000+7000+6000</f>
        <v>109000</v>
      </c>
      <c r="E96" s="8"/>
      <c r="F96" s="8">
        <f>91196.5+11063+6624</f>
        <v>108883.5</v>
      </c>
      <c r="G96" s="8"/>
      <c r="H96" s="2"/>
    </row>
    <row r="97" spans="1:8" s="4" customFormat="1" ht="25.5" customHeight="1">
      <c r="A97" s="9">
        <v>2.86</v>
      </c>
      <c r="B97" s="10" t="s">
        <v>24</v>
      </c>
      <c r="C97" s="10" t="s">
        <v>40</v>
      </c>
      <c r="D97" s="11">
        <f>D98</f>
        <v>60000</v>
      </c>
      <c r="E97" s="11">
        <f>E98</f>
        <v>0</v>
      </c>
      <c r="F97" s="11">
        <f>F98</f>
        <v>0</v>
      </c>
      <c r="G97" s="11">
        <f>G98</f>
        <v>0</v>
      </c>
      <c r="H97" s="3"/>
    </row>
    <row r="98" spans="1:8" ht="18" customHeight="1">
      <c r="A98" s="6"/>
      <c r="B98" s="7" t="s">
        <v>146</v>
      </c>
      <c r="C98" s="7" t="s">
        <v>164</v>
      </c>
      <c r="D98" s="8">
        <v>60000</v>
      </c>
      <c r="E98" s="8"/>
      <c r="F98" s="8"/>
      <c r="G98" s="8"/>
      <c r="H98" s="2"/>
    </row>
    <row r="99" spans="1:8" ht="25.5" customHeight="1">
      <c r="A99" s="6"/>
      <c r="B99" s="12" t="s">
        <v>53</v>
      </c>
      <c r="C99" s="12" t="s">
        <v>68</v>
      </c>
      <c r="D99" s="14">
        <f aca="true" t="shared" si="2" ref="D99:G100">D100</f>
        <v>130000</v>
      </c>
      <c r="E99" s="14">
        <f t="shared" si="2"/>
        <v>0</v>
      </c>
      <c r="F99" s="14">
        <f t="shared" si="2"/>
        <v>95212</v>
      </c>
      <c r="G99" s="14">
        <f t="shared" si="2"/>
        <v>0</v>
      </c>
      <c r="H99" s="2"/>
    </row>
    <row r="100" spans="1:8" s="18" customFormat="1" ht="19.5" customHeight="1">
      <c r="A100" s="6">
        <v>2.79</v>
      </c>
      <c r="B100" s="7" t="s">
        <v>31</v>
      </c>
      <c r="C100" s="7" t="s">
        <v>34</v>
      </c>
      <c r="D100" s="8">
        <f t="shared" si="2"/>
        <v>130000</v>
      </c>
      <c r="E100" s="8">
        <f t="shared" si="2"/>
        <v>0</v>
      </c>
      <c r="F100" s="8">
        <f t="shared" si="2"/>
        <v>95212</v>
      </c>
      <c r="G100" s="8">
        <f t="shared" si="2"/>
        <v>0</v>
      </c>
      <c r="H100" s="2"/>
    </row>
    <row r="101" spans="1:8" ht="36.75" customHeight="1">
      <c r="A101" s="6"/>
      <c r="B101" s="7" t="s">
        <v>147</v>
      </c>
      <c r="C101" s="7" t="s">
        <v>168</v>
      </c>
      <c r="D101" s="8">
        <v>130000</v>
      </c>
      <c r="E101" s="8"/>
      <c r="F101" s="8">
        <f>65754+15781+13677</f>
        <v>95212</v>
      </c>
      <c r="G101" s="8"/>
      <c r="H101" s="2"/>
    </row>
    <row r="102" spans="1:8" ht="18.75" customHeight="1">
      <c r="A102" s="6"/>
      <c r="B102" s="12" t="s">
        <v>54</v>
      </c>
      <c r="C102" s="12" t="s">
        <v>69</v>
      </c>
      <c r="D102" s="14">
        <f aca="true" t="shared" si="3" ref="D102:G103">D103</f>
        <v>30000</v>
      </c>
      <c r="E102" s="14">
        <f t="shared" si="3"/>
        <v>0</v>
      </c>
      <c r="F102" s="14">
        <f t="shared" si="3"/>
        <v>0</v>
      </c>
      <c r="G102" s="14">
        <f t="shared" si="3"/>
        <v>0</v>
      </c>
      <c r="H102" s="2"/>
    </row>
    <row r="103" spans="1:8" s="18" customFormat="1" ht="17.25" customHeight="1">
      <c r="A103" s="6">
        <v>2.81</v>
      </c>
      <c r="B103" s="7" t="s">
        <v>6</v>
      </c>
      <c r="C103" s="7" t="s">
        <v>13</v>
      </c>
      <c r="D103" s="8">
        <f t="shared" si="3"/>
        <v>30000</v>
      </c>
      <c r="E103" s="8">
        <f t="shared" si="3"/>
        <v>0</v>
      </c>
      <c r="F103" s="8">
        <f t="shared" si="3"/>
        <v>0</v>
      </c>
      <c r="G103" s="8">
        <f t="shared" si="3"/>
        <v>0</v>
      </c>
      <c r="H103" s="2"/>
    </row>
    <row r="104" spans="1:8" ht="16.5" customHeight="1">
      <c r="A104" s="6"/>
      <c r="B104" s="7" t="s">
        <v>148</v>
      </c>
      <c r="C104" s="7" t="s">
        <v>169</v>
      </c>
      <c r="D104" s="8">
        <v>30000</v>
      </c>
      <c r="E104" s="8"/>
      <c r="F104" s="8"/>
      <c r="G104" s="8"/>
      <c r="H104" s="2"/>
    </row>
    <row r="105" spans="1:8" ht="48.75" customHeight="1">
      <c r="A105" s="6"/>
      <c r="B105" s="12" t="s">
        <v>55</v>
      </c>
      <c r="C105" s="12" t="s">
        <v>70</v>
      </c>
      <c r="D105" s="14">
        <f aca="true" t="shared" si="4" ref="D105:G106">D106</f>
        <v>0</v>
      </c>
      <c r="E105" s="14">
        <f t="shared" si="4"/>
        <v>0</v>
      </c>
      <c r="F105" s="14">
        <f t="shared" si="4"/>
        <v>0</v>
      </c>
      <c r="G105" s="14">
        <f t="shared" si="4"/>
        <v>0</v>
      </c>
      <c r="H105" s="2"/>
    </row>
    <row r="106" spans="1:8" s="18" customFormat="1" ht="15.75" customHeight="1">
      <c r="A106" s="6">
        <v>2.48</v>
      </c>
      <c r="B106" s="7" t="s">
        <v>4</v>
      </c>
      <c r="C106" s="7" t="s">
        <v>16</v>
      </c>
      <c r="D106" s="8">
        <f t="shared" si="4"/>
        <v>0</v>
      </c>
      <c r="E106" s="8">
        <f t="shared" si="4"/>
        <v>0</v>
      </c>
      <c r="F106" s="8">
        <f t="shared" si="4"/>
        <v>0</v>
      </c>
      <c r="G106" s="8">
        <f t="shared" si="4"/>
        <v>0</v>
      </c>
      <c r="H106" s="2"/>
    </row>
    <row r="107" spans="1:8" ht="18" customHeight="1">
      <c r="A107" s="6"/>
      <c r="B107" s="7" t="s">
        <v>149</v>
      </c>
      <c r="C107" s="7" t="s">
        <v>165</v>
      </c>
      <c r="D107" s="8"/>
      <c r="E107" s="8"/>
      <c r="F107" s="8"/>
      <c r="G107" s="8"/>
      <c r="H107" s="2"/>
    </row>
    <row r="108" spans="1:8" ht="49.5" customHeight="1">
      <c r="A108" s="6"/>
      <c r="B108" s="12" t="s">
        <v>173</v>
      </c>
      <c r="C108" s="12" t="s">
        <v>174</v>
      </c>
      <c r="D108" s="14">
        <f>D109+D111+D113+D115</f>
        <v>81830583.99</v>
      </c>
      <c r="E108" s="14">
        <f>E109+E111+E113</f>
        <v>0</v>
      </c>
      <c r="F108" s="14">
        <f>F109+F111+F113</f>
        <v>50437197</v>
      </c>
      <c r="G108" s="14">
        <f>G109+G111+G113</f>
        <v>0</v>
      </c>
      <c r="H108" s="2"/>
    </row>
    <row r="109" spans="1:8" ht="18" customHeight="1">
      <c r="A109" s="6">
        <v>2.48</v>
      </c>
      <c r="B109" s="7" t="s">
        <v>4</v>
      </c>
      <c r="C109" s="7" t="s">
        <v>16</v>
      </c>
      <c r="D109" s="8">
        <f>D110</f>
        <v>81755883.99</v>
      </c>
      <c r="E109" s="8">
        <f>E110</f>
        <v>0</v>
      </c>
      <c r="F109" s="8">
        <f>F110</f>
        <v>50437197</v>
      </c>
      <c r="G109" s="8">
        <f>G110</f>
        <v>0</v>
      </c>
      <c r="H109" s="2"/>
    </row>
    <row r="110" spans="1:8" ht="18" customHeight="1">
      <c r="A110" s="6"/>
      <c r="B110" s="7" t="s">
        <v>149</v>
      </c>
      <c r="C110" s="7" t="s">
        <v>165</v>
      </c>
      <c r="D110" s="8">
        <f>78606283.99+3149600</f>
        <v>81755883.99</v>
      </c>
      <c r="E110" s="8"/>
      <c r="F110" s="8">
        <v>50437197</v>
      </c>
      <c r="G110" s="8"/>
      <c r="H110" s="2"/>
    </row>
    <row r="111" spans="1:8" ht="18" customHeight="1">
      <c r="A111" s="6"/>
      <c r="B111" s="7" t="s">
        <v>32</v>
      </c>
      <c r="C111" s="7" t="s">
        <v>37</v>
      </c>
      <c r="D111" s="8">
        <f>D112</f>
        <v>0</v>
      </c>
      <c r="E111" s="8">
        <f>E112</f>
        <v>0</v>
      </c>
      <c r="F111" s="8">
        <f>F112</f>
        <v>0</v>
      </c>
      <c r="G111" s="8">
        <f>G112</f>
        <v>0</v>
      </c>
      <c r="H111" s="2"/>
    </row>
    <row r="112" spans="1:8" ht="18" customHeight="1">
      <c r="A112" s="6"/>
      <c r="B112" s="7" t="s">
        <v>144</v>
      </c>
      <c r="C112" s="7" t="s">
        <v>165</v>
      </c>
      <c r="D112" s="8"/>
      <c r="E112" s="8"/>
      <c r="F112" s="8"/>
      <c r="G112" s="8"/>
      <c r="H112" s="2"/>
    </row>
    <row r="113" spans="1:8" ht="27" customHeight="1">
      <c r="A113" s="6"/>
      <c r="B113" s="19" t="s">
        <v>8</v>
      </c>
      <c r="C113" s="19" t="s">
        <v>26</v>
      </c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2"/>
    </row>
    <row r="114" spans="1:8" ht="18" customHeight="1">
      <c r="A114" s="6"/>
      <c r="B114" s="7" t="s">
        <v>175</v>
      </c>
      <c r="C114" s="7" t="s">
        <v>165</v>
      </c>
      <c r="D114" s="8"/>
      <c r="E114" s="8"/>
      <c r="F114" s="8"/>
      <c r="G114" s="8"/>
      <c r="H114" s="2"/>
    </row>
    <row r="115" spans="1:8" ht="18" customHeight="1">
      <c r="A115" s="6"/>
      <c r="B115" s="7" t="s">
        <v>183</v>
      </c>
      <c r="C115" s="7" t="s">
        <v>165</v>
      </c>
      <c r="D115" s="8">
        <v>74700</v>
      </c>
      <c r="E115" s="8"/>
      <c r="F115" s="8"/>
      <c r="G115" s="8"/>
      <c r="H115" s="2"/>
    </row>
    <row r="116" spans="1:8" ht="72.75" customHeight="1">
      <c r="A116" s="6"/>
      <c r="B116" s="12" t="s">
        <v>56</v>
      </c>
      <c r="C116" s="12" t="s">
        <v>71</v>
      </c>
      <c r="D116" s="14">
        <f>D117</f>
        <v>0</v>
      </c>
      <c r="E116" s="14">
        <f>E117</f>
        <v>0</v>
      </c>
      <c r="F116" s="14">
        <f>F117</f>
        <v>0</v>
      </c>
      <c r="G116" s="14">
        <f>G117</f>
        <v>0</v>
      </c>
      <c r="H116" s="2"/>
    </row>
    <row r="117" spans="1:8" s="18" customFormat="1" ht="17.25" customHeight="1">
      <c r="A117" s="16">
        <v>2.5</v>
      </c>
      <c r="B117" s="7" t="s">
        <v>32</v>
      </c>
      <c r="C117" s="7" t="s">
        <v>37</v>
      </c>
      <c r="D117" s="8">
        <f>D119</f>
        <v>0</v>
      </c>
      <c r="E117" s="8">
        <f>E119</f>
        <v>0</v>
      </c>
      <c r="F117" s="8">
        <f>F119</f>
        <v>0</v>
      </c>
      <c r="G117" s="8">
        <f>G119</f>
        <v>0</v>
      </c>
      <c r="H117" s="2"/>
    </row>
    <row r="118" spans="1:8" ht="12.75" hidden="1">
      <c r="A118" s="6"/>
      <c r="B118" s="7"/>
      <c r="C118" s="7"/>
      <c r="D118" s="8"/>
      <c r="E118" s="8"/>
      <c r="F118" s="8"/>
      <c r="G118" s="8"/>
      <c r="H118" s="2"/>
    </row>
    <row r="119" spans="1:8" ht="36.75" customHeight="1">
      <c r="A119" s="6"/>
      <c r="B119" s="7" t="s">
        <v>150</v>
      </c>
      <c r="C119" s="7" t="s">
        <v>170</v>
      </c>
      <c r="D119" s="8"/>
      <c r="E119" s="8"/>
      <c r="F119" s="8"/>
      <c r="G119" s="8"/>
      <c r="H119" s="2"/>
    </row>
    <row r="120" spans="1:8" ht="18.75" customHeight="1">
      <c r="A120" s="6"/>
      <c r="B120" s="12" t="s">
        <v>57</v>
      </c>
      <c r="C120" s="12" t="s">
        <v>72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"/>
    </row>
    <row r="121" spans="1:8" s="18" customFormat="1" ht="24.75" customHeight="1">
      <c r="A121" s="6">
        <v>2.94</v>
      </c>
      <c r="B121" s="7" t="s">
        <v>20</v>
      </c>
      <c r="C121" s="7" t="s">
        <v>30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"/>
    </row>
    <row r="122" spans="1:8" ht="12.75" hidden="1">
      <c r="A122" s="6"/>
      <c r="B122" s="12"/>
      <c r="C122" s="7"/>
      <c r="D122" s="8"/>
      <c r="E122" s="8"/>
      <c r="F122" s="8"/>
      <c r="G122" s="8"/>
      <c r="H122" s="2"/>
    </row>
    <row r="123" spans="1:8" ht="17.25" customHeight="1">
      <c r="A123" s="6"/>
      <c r="B123" s="7" t="s">
        <v>151</v>
      </c>
      <c r="C123" s="7" t="s">
        <v>171</v>
      </c>
      <c r="D123" s="8"/>
      <c r="E123" s="8"/>
      <c r="F123" s="8"/>
      <c r="G123" s="8"/>
      <c r="H123" s="2"/>
    </row>
    <row r="124" spans="1:8" ht="61.5" customHeight="1">
      <c r="A124" s="6"/>
      <c r="B124" s="12" t="s">
        <v>61</v>
      </c>
      <c r="C124" s="12" t="s">
        <v>73</v>
      </c>
      <c r="D124" s="14">
        <f>D125</f>
        <v>0</v>
      </c>
      <c r="E124" s="14">
        <f>E125</f>
        <v>0</v>
      </c>
      <c r="F124" s="14">
        <f>F125</f>
        <v>0</v>
      </c>
      <c r="G124" s="14">
        <f>G125</f>
        <v>0</v>
      </c>
      <c r="H124" s="2"/>
    </row>
    <row r="125" spans="1:8" s="18" customFormat="1" ht="19.5" customHeight="1">
      <c r="A125" s="6">
        <v>2.48</v>
      </c>
      <c r="B125" s="7" t="s">
        <v>4</v>
      </c>
      <c r="C125" s="7" t="s">
        <v>16</v>
      </c>
      <c r="D125" s="8">
        <f>D127</f>
        <v>0</v>
      </c>
      <c r="E125" s="8">
        <f>E127</f>
        <v>0</v>
      </c>
      <c r="F125" s="8">
        <f>F127</f>
        <v>0</v>
      </c>
      <c r="G125" s="8">
        <f>G127</f>
        <v>0</v>
      </c>
      <c r="H125" s="2"/>
    </row>
    <row r="126" spans="1:8" ht="12.75" hidden="1">
      <c r="A126" s="6"/>
      <c r="B126" s="12"/>
      <c r="C126" s="7"/>
      <c r="D126" s="8"/>
      <c r="E126" s="8"/>
      <c r="F126" s="8"/>
      <c r="G126" s="8"/>
      <c r="H126" s="2"/>
    </row>
    <row r="127" spans="1:8" ht="36.75" customHeight="1">
      <c r="A127" s="6"/>
      <c r="B127" s="7" t="s">
        <v>115</v>
      </c>
      <c r="C127" s="7" t="s">
        <v>172</v>
      </c>
      <c r="D127" s="8">
        <f>424000-424000</f>
        <v>0</v>
      </c>
      <c r="E127" s="8"/>
      <c r="F127" s="8"/>
      <c r="G127" s="8"/>
      <c r="H127" s="2"/>
    </row>
    <row r="128" spans="1:8" ht="36.75" customHeight="1">
      <c r="A128" s="6"/>
      <c r="B128" s="12" t="s">
        <v>177</v>
      </c>
      <c r="C128" s="7" t="s">
        <v>167</v>
      </c>
      <c r="D128" s="14">
        <v>5000</v>
      </c>
      <c r="E128" s="14"/>
      <c r="F128" s="14">
        <v>4850.2</v>
      </c>
      <c r="G128" s="8"/>
      <c r="H128" s="2"/>
    </row>
    <row r="129" spans="1:8" ht="36.75" customHeight="1">
      <c r="A129" s="6"/>
      <c r="B129" s="7" t="s">
        <v>178</v>
      </c>
      <c r="C129" s="7" t="s">
        <v>179</v>
      </c>
      <c r="D129" s="8">
        <v>5000</v>
      </c>
      <c r="E129" s="8"/>
      <c r="F129" s="8">
        <v>4850.2</v>
      </c>
      <c r="G129" s="8"/>
      <c r="H129" s="2"/>
    </row>
    <row r="130" spans="1:8" ht="27.75" customHeight="1">
      <c r="A130" s="6"/>
      <c r="B130" s="12" t="s">
        <v>58</v>
      </c>
      <c r="C130" s="12" t="s">
        <v>74</v>
      </c>
      <c r="D130" s="14">
        <f>D131+D133+D135+D137</f>
        <v>137500</v>
      </c>
      <c r="E130" s="14">
        <f>E131+E133+E135+E137</f>
        <v>0</v>
      </c>
      <c r="F130" s="14">
        <f>F131+F133+F135+F137</f>
        <v>87532</v>
      </c>
      <c r="G130" s="14">
        <f>G131+G133+G135+G137</f>
        <v>0</v>
      </c>
      <c r="H130" s="2"/>
    </row>
    <row r="131" spans="1:8" s="18" customFormat="1" ht="49.5" customHeight="1">
      <c r="A131" s="6">
        <v>2.5</v>
      </c>
      <c r="B131" s="7" t="s">
        <v>22</v>
      </c>
      <c r="C131" s="7" t="s">
        <v>10</v>
      </c>
      <c r="D131" s="8">
        <f>D132</f>
        <v>47000</v>
      </c>
      <c r="E131" s="8">
        <f>E132</f>
        <v>0</v>
      </c>
      <c r="F131" s="8">
        <f>F132</f>
        <v>10790</v>
      </c>
      <c r="G131" s="8">
        <f>G132</f>
        <v>0</v>
      </c>
      <c r="H131" s="2"/>
    </row>
    <row r="132" spans="1:8" ht="15" customHeight="1">
      <c r="A132" s="6"/>
      <c r="B132" s="7" t="s">
        <v>152</v>
      </c>
      <c r="C132" s="7" t="s">
        <v>167</v>
      </c>
      <c r="D132" s="8">
        <v>47000</v>
      </c>
      <c r="E132" s="8"/>
      <c r="F132" s="8">
        <f>5961+4829</f>
        <v>10790</v>
      </c>
      <c r="G132" s="8"/>
      <c r="H132" s="2"/>
    </row>
    <row r="133" spans="1:8" s="18" customFormat="1" ht="18" customHeight="1">
      <c r="A133" s="6">
        <v>2.58</v>
      </c>
      <c r="B133" s="7" t="s">
        <v>36</v>
      </c>
      <c r="C133" s="7" t="s">
        <v>38</v>
      </c>
      <c r="D133" s="8">
        <f>D134</f>
        <v>1500</v>
      </c>
      <c r="E133" s="8">
        <f>E134</f>
        <v>0</v>
      </c>
      <c r="F133" s="8">
        <f>F134</f>
        <v>1473</v>
      </c>
      <c r="G133" s="8">
        <f>G134</f>
        <v>0</v>
      </c>
      <c r="H133" s="2"/>
    </row>
    <row r="134" spans="1:8" ht="16.5" customHeight="1">
      <c r="A134" s="6"/>
      <c r="B134" s="7" t="s">
        <v>153</v>
      </c>
      <c r="C134" s="7" t="s">
        <v>167</v>
      </c>
      <c r="D134" s="8">
        <v>1500</v>
      </c>
      <c r="E134" s="8"/>
      <c r="F134" s="8">
        <v>1473</v>
      </c>
      <c r="G134" s="8"/>
      <c r="H134" s="2"/>
    </row>
    <row r="135" spans="1:8" s="18" customFormat="1" ht="15.75" customHeight="1">
      <c r="A135" s="6">
        <v>2.59</v>
      </c>
      <c r="B135" s="7" t="s">
        <v>41</v>
      </c>
      <c r="C135" s="7" t="s">
        <v>17</v>
      </c>
      <c r="D135" s="8">
        <f>D136</f>
        <v>79000</v>
      </c>
      <c r="E135" s="8">
        <f>E136</f>
        <v>0</v>
      </c>
      <c r="F135" s="8">
        <f>F136</f>
        <v>65878</v>
      </c>
      <c r="G135" s="8">
        <f>G136</f>
        <v>0</v>
      </c>
      <c r="H135" s="2"/>
    </row>
    <row r="136" spans="1:8" ht="17.25" customHeight="1">
      <c r="A136" s="6"/>
      <c r="B136" s="7" t="s">
        <v>154</v>
      </c>
      <c r="C136" s="7" t="s">
        <v>167</v>
      </c>
      <c r="D136" s="8">
        <v>79000</v>
      </c>
      <c r="E136" s="8"/>
      <c r="F136" s="8">
        <v>65878</v>
      </c>
      <c r="G136" s="8"/>
      <c r="H136" s="2"/>
    </row>
    <row r="137" spans="1:8" s="18" customFormat="1" ht="18" customHeight="1">
      <c r="A137" s="6">
        <v>2.66</v>
      </c>
      <c r="B137" s="7" t="s">
        <v>27</v>
      </c>
      <c r="C137" s="7" t="s">
        <v>43</v>
      </c>
      <c r="D137" s="21">
        <f>D138</f>
        <v>10000</v>
      </c>
      <c r="E137" s="8">
        <f>E138</f>
        <v>0</v>
      </c>
      <c r="F137" s="8">
        <f>F138</f>
        <v>9391</v>
      </c>
      <c r="G137" s="8">
        <f>G138</f>
        <v>0</v>
      </c>
      <c r="H137" s="2"/>
    </row>
    <row r="138" spans="1:8" ht="18" customHeight="1">
      <c r="A138" s="6"/>
      <c r="B138" s="7" t="s">
        <v>155</v>
      </c>
      <c r="C138" s="7" t="s">
        <v>167</v>
      </c>
      <c r="D138" s="21">
        <f>8000+2000</f>
        <v>10000</v>
      </c>
      <c r="E138" s="8"/>
      <c r="F138" s="8">
        <f>6269+3122</f>
        <v>9391</v>
      </c>
      <c r="G138" s="8"/>
      <c r="H138" s="2"/>
    </row>
    <row r="139" spans="1:8" ht="18" customHeight="1">
      <c r="A139" s="6"/>
      <c r="B139" s="12" t="s">
        <v>59</v>
      </c>
      <c r="C139" s="12" t="s">
        <v>75</v>
      </c>
      <c r="D139" s="23">
        <f>D140+D142</f>
        <v>3000</v>
      </c>
      <c r="E139" s="14">
        <f>E140+E142</f>
        <v>0</v>
      </c>
      <c r="F139" s="14">
        <f>F140+F142</f>
        <v>2698</v>
      </c>
      <c r="G139" s="14">
        <f>G140+G142</f>
        <v>0</v>
      </c>
      <c r="H139" s="2"/>
    </row>
    <row r="140" spans="1:8" s="18" customFormat="1" ht="52.5" customHeight="1">
      <c r="A140" s="6">
        <v>2.5</v>
      </c>
      <c r="B140" s="7" t="s">
        <v>22</v>
      </c>
      <c r="C140" s="7" t="s">
        <v>10</v>
      </c>
      <c r="D140" s="21">
        <f>D141</f>
        <v>1000</v>
      </c>
      <c r="E140" s="8">
        <f>E141</f>
        <v>0</v>
      </c>
      <c r="F140" s="8">
        <f>F141</f>
        <v>698</v>
      </c>
      <c r="G140" s="8">
        <f>G141</f>
        <v>0</v>
      </c>
      <c r="H140" s="2"/>
    </row>
    <row r="141" spans="1:8" ht="16.5" customHeight="1">
      <c r="A141" s="6"/>
      <c r="B141" s="7" t="s">
        <v>152</v>
      </c>
      <c r="C141" s="7" t="s">
        <v>167</v>
      </c>
      <c r="D141" s="21">
        <v>1000</v>
      </c>
      <c r="E141" s="8"/>
      <c r="F141" s="8">
        <v>698</v>
      </c>
      <c r="G141" s="8"/>
      <c r="H141" s="2"/>
    </row>
    <row r="142" spans="1:8" s="18" customFormat="1" ht="16.5" customHeight="1">
      <c r="A142" s="6">
        <v>2.66</v>
      </c>
      <c r="B142" s="7" t="s">
        <v>27</v>
      </c>
      <c r="C142" s="7" t="s">
        <v>43</v>
      </c>
      <c r="D142" s="21">
        <f>D143</f>
        <v>2000</v>
      </c>
      <c r="E142" s="8">
        <f>E143</f>
        <v>0</v>
      </c>
      <c r="F142" s="8">
        <f>F143</f>
        <v>2000</v>
      </c>
      <c r="G142" s="8">
        <f>G143</f>
        <v>0</v>
      </c>
      <c r="H142" s="2"/>
    </row>
    <row r="143" spans="1:8" ht="18" customHeight="1">
      <c r="A143" s="6"/>
      <c r="B143" s="7" t="s">
        <v>155</v>
      </c>
      <c r="C143" s="7" t="s">
        <v>167</v>
      </c>
      <c r="D143" s="21">
        <f>1000+1000</f>
        <v>2000</v>
      </c>
      <c r="E143" s="8"/>
      <c r="F143" s="8">
        <f>1000+1000</f>
        <v>2000</v>
      </c>
      <c r="G143" s="8"/>
      <c r="H143" s="2"/>
    </row>
    <row r="144" spans="1:8" ht="16.5" customHeight="1">
      <c r="A144" s="6"/>
      <c r="B144" s="12" t="s">
        <v>60</v>
      </c>
      <c r="C144" s="12" t="s">
        <v>76</v>
      </c>
      <c r="D144" s="23">
        <f>D145+D147</f>
        <v>33000</v>
      </c>
      <c r="E144" s="14">
        <f>E145+E147</f>
        <v>0</v>
      </c>
      <c r="F144" s="14">
        <f>F145+F147</f>
        <v>2023.36</v>
      </c>
      <c r="G144" s="14">
        <f>G145+G147</f>
        <v>0</v>
      </c>
      <c r="H144" s="2"/>
    </row>
    <row r="145" spans="1:8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32000</v>
      </c>
      <c r="E145" s="8">
        <f>E146</f>
        <v>0</v>
      </c>
      <c r="F145" s="8">
        <f>F146</f>
        <v>1575.54</v>
      </c>
      <c r="G145" s="8">
        <f>G146</f>
        <v>0</v>
      </c>
      <c r="H145" s="2"/>
    </row>
    <row r="146" spans="1:8" ht="16.5" customHeight="1">
      <c r="A146" s="6"/>
      <c r="B146" s="7" t="s">
        <v>152</v>
      </c>
      <c r="C146" s="7" t="s">
        <v>167</v>
      </c>
      <c r="D146" s="8">
        <v>32000</v>
      </c>
      <c r="E146" s="8"/>
      <c r="F146" s="8">
        <f>455.01+1120.53</f>
        <v>1575.54</v>
      </c>
      <c r="G146" s="8"/>
      <c r="H146" s="2"/>
    </row>
    <row r="147" spans="1:8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1000</v>
      </c>
      <c r="E147" s="8">
        <f>E148</f>
        <v>0</v>
      </c>
      <c r="F147" s="8">
        <f>F148</f>
        <v>447.82</v>
      </c>
      <c r="G147" s="8">
        <f>G148</f>
        <v>0</v>
      </c>
      <c r="H147" s="2"/>
    </row>
    <row r="148" spans="1:8" ht="15.75" customHeight="1">
      <c r="A148" s="6"/>
      <c r="B148" s="7" t="s">
        <v>155</v>
      </c>
      <c r="C148" s="7" t="s">
        <v>167</v>
      </c>
      <c r="D148" s="8">
        <f>4000-3000</f>
        <v>1000</v>
      </c>
      <c r="E148" s="8"/>
      <c r="F148" s="8">
        <v>447.82</v>
      </c>
      <c r="G148" s="8"/>
      <c r="H148" s="2"/>
    </row>
    <row r="149" spans="1:8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"/>
    </row>
    <row r="150" spans="1:8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"/>
    </row>
    <row r="151" spans="1:8" ht="18.75" customHeight="1">
      <c r="A151" s="6"/>
      <c r="B151" s="7" t="s">
        <v>156</v>
      </c>
      <c r="C151" s="7" t="s">
        <v>167</v>
      </c>
      <c r="D151" s="8"/>
      <c r="E151" s="8"/>
      <c r="F151" s="8"/>
      <c r="G151" s="8"/>
      <c r="H151" s="2"/>
    </row>
    <row r="152" spans="1:8" s="4" customFormat="1" ht="26.25" customHeight="1">
      <c r="A152" s="9" t="s">
        <v>23</v>
      </c>
      <c r="B152" s="10" t="s">
        <v>15</v>
      </c>
      <c r="C152" s="10" t="s">
        <v>9</v>
      </c>
      <c r="D152" s="11">
        <f>95883573.99-D6</f>
        <v>-3224300</v>
      </c>
      <c r="E152" s="11"/>
      <c r="F152" s="11">
        <f>57993272.85-F6</f>
        <v>-2567450.7299999967</v>
      </c>
      <c r="G152" s="11"/>
      <c r="H152" s="3"/>
    </row>
    <row r="153" spans="1:4" ht="12.75">
      <c r="A153" s="27" t="s">
        <v>34</v>
      </c>
      <c r="B153" s="28"/>
      <c r="C153" s="28"/>
      <c r="D153" s="1" t="s">
        <v>34</v>
      </c>
    </row>
    <row r="154" spans="1:4" ht="15">
      <c r="A154" s="15"/>
      <c r="B154" t="s">
        <v>83</v>
      </c>
      <c r="C154" t="s">
        <v>176</v>
      </c>
      <c r="D154" s="17"/>
    </row>
    <row r="156" spans="2:3" ht="12.75">
      <c r="B156" t="s">
        <v>84</v>
      </c>
      <c r="C156" s="20" t="s">
        <v>181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2016-08-04T12:25:36Z</cp:lastPrinted>
  <dcterms:created xsi:type="dcterms:W3CDTF">2016-02-15T06:23:39Z</dcterms:created>
  <dcterms:modified xsi:type="dcterms:W3CDTF">2016-08-04T12:26:04Z</dcterms:modified>
  <cp:category/>
  <cp:version/>
  <cp:contentType/>
  <cp:contentStatus/>
</cp:coreProperties>
</file>