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<sst xmlns="http://schemas.openxmlformats.org/spreadsheetml/2006/main" count="440" uniqueCount="424">
  <si>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</si>
  <si>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</si>
  <si>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</si>
  <si>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</si>
  <si>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</si>
  <si>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</si>
  <si>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</si>
  <si>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</si>
  <si>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</si>
  <si>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000  2  02  04999  00  0000  151</t>
  </si>
  <si>
    <t>Прочие межбюджетные трансферты, передаваемые бюджетам</t>
  </si>
  <si>
    <t>000  2  02  04999  10  0000  151</t>
  </si>
  <si>
    <t>Прочие межбюджетные трансферты, передаваемые бюджетам поселений</t>
  </si>
  <si>
    <t>000  2  02  04999  13  0000  151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</si>
  <si>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</si>
  <si>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</si>
  <si>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</si>
  <si>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</si>
  <si>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</si>
  <si>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</si>
  <si>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</si>
  <si>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</si>
  <si>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</si>
  <si>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</si>
  <si>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</si>
  <si>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</si>
  <si>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</si>
  <si>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</si>
  <si>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</si>
  <si>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</si>
  <si>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</si>
  <si>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</si>
  <si>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</si>
  <si>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</si>
  <si>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</si>
  <si>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</si>
  <si>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</si>
  <si>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</si>
  <si>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</si>
  <si>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</si>
  <si>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</si>
  <si>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</si>
  <si>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</si>
  <si>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</si>
  <si>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</si>
  <si>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</si>
  <si>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</si>
  <si>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</si>
  <si>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</si>
  <si>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</si>
  <si>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</si>
  <si>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</si>
  <si>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</si>
  <si>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</si>
  <si>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</si>
  <si>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</si>
  <si>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</si>
  <si>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</si>
  <si>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</si>
  <si>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</si>
  <si>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</si>
  <si>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</si>
  <si>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</si>
  <si>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</si>
  <si>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</si>
  <si>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</si>
  <si>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</si>
  <si>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</si>
  <si>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</si>
  <si>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</si>
  <si>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</si>
  <si>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</si>
  <si>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</si>
  <si>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</si>
  <si>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</si>
  <si>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</si>
  <si>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</si>
  <si>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</si>
  <si>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</si>
  <si>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</si>
  <si>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</si>
  <si>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</si>
  <si>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</si>
  <si>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</si>
  <si>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</si>
  <si>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</si>
  <si>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</si>
  <si>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</si>
  <si>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</si>
  <si>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</si>
  <si>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</si>
  <si>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</si>
  <si>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</si>
  <si>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</si>
  <si>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</si>
  <si>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</si>
  <si>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</si>
  <si>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</si>
  <si>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</si>
  <si>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</si>
  <si>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</si>
  <si>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</si>
  <si>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</si>
  <si>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</si>
  <si>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</si>
  <si>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</si>
  <si>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</si>
  <si>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</si>
  <si>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</si>
  <si>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</si>
  <si>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</si>
  <si>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</si>
  <si>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</si>
  <si>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</si>
  <si>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</si>
  <si>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</si>
  <si>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</si>
  <si>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</si>
  <si>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</si>
  <si>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</si>
  <si>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</si>
  <si>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</si>
  <si>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</si>
  <si>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</si>
  <si>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</si>
  <si>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</si>
  <si>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</si>
  <si>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</si>
  <si>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</si>
  <si>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</si>
  <si>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</si>
  <si>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</si>
  <si>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</si>
  <si>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</si>
  <si>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</si>
  <si>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</si>
  <si>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</si>
  <si>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</si>
  <si>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</si>
  <si>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</si>
  <si>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</si>
  <si>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</si>
  <si>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</si>
  <si>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</si>
  <si>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</si>
  <si>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</si>
  <si>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</si>
  <si>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</si>
  <si>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</si>
  <si>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</si>
  <si>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</si>
  <si>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</si>
  <si>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</si>
  <si>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</si>
  <si>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</si>
  <si>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</si>
  <si>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</si>
  <si>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</si>
  <si>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</si>
  <si>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</si>
  <si>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</si>
  <si>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</si>
  <si>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</si>
  <si>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</si>
  <si>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</si>
  <si>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</si>
  <si>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</si>
  <si>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</si>
  <si>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</si>
  <si>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</si>
  <si>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</si>
  <si>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</si>
  <si>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</si>
  <si>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</si>
  <si>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</si>
  <si>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</si>
  <si>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</si>
  <si>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</si>
  <si>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</si>
  <si>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</si>
  <si>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</si>
  <si>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</si>
  <si>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</si>
  <si>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</si>
  <si>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</si>
  <si>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</si>
  <si>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</si>
  <si>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</si>
  <si>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</si>
  <si>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</si>
  <si>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</si>
  <si>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</si>
  <si>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</si>
  <si>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</si>
  <si>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</si>
  <si>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</si>
  <si>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</si>
  <si>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</si>
  <si>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</si>
  <si>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</si>
  <si>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</si>
  <si>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</si>
  <si>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</si>
  <si>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</si>
  <si>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</si>
  <si>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</si>
  <si>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</si>
  <si>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</si>
  <si>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</si>
  <si>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</si>
  <si>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</si>
  <si>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</si>
  <si>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</si>
  <si>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</si>
  <si>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</si>
  <si>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</si>
  <si>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</si>
  <si>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</si>
  <si>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</si>
  <si>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</si>
  <si>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</si>
  <si>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</si>
  <si>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</si>
  <si>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</si>
  <si>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</si>
  <si>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</si>
  <si>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</si>
  <si>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</si>
  <si>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000  2  02  01001  10  0000  151</t>
  </si>
  <si>
    <t>Дотации бюджетам поселений на выравнивание бюджетной обеспеченности</t>
  </si>
  <si>
    <t>000  2  02  01001  13  0000  151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</si>
  <si>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</si>
  <si>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</si>
  <si>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</si>
  <si>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</si>
  <si>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</si>
  <si>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</si>
  <si>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</si>
  <si>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</si>
  <si>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</si>
  <si>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</si>
  <si>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</si>
  <si>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</si>
  <si>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</si>
  <si>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000  2  02  02999  00  0000  151</t>
  </si>
  <si>
    <t>Прочие субсидии</t>
  </si>
  <si>
    <t>000  2  02  02999  10  0000  151</t>
  </si>
  <si>
    <t>Прочие субсидии бюджетам поселений</t>
  </si>
  <si>
    <t>000  2  02  02999  13  0000  151</t>
  </si>
  <si>
    <t>Прочие субсидии бюджетам городских поселений</t>
  </si>
  <si>
    <t>000  2  02  03000  00  0000  151</t>
  </si>
  <si>
    <t>Субвенции бюджетам субъектов Российской Федерации и муниципальных образований</t>
  </si>
  <si>
    <t>000  2  02  03015  00  0000  151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</si>
  <si>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</si>
  <si>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</si>
  <si>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</si>
  <si>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</si>
  <si>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</si>
  <si>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</si>
  <si>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</si>
  <si>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</si>
  <si>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</si>
  <si>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</si>
  <si>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</si>
  <si>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</si>
  <si>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</si>
  <si>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</si>
  <si>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</si>
  <si>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</si>
  <si>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</si>
  <si>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</si>
  <si>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</si>
  <si>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</si>
  <si>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</si>
  <si>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</si>
  <si>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</si>
  <si>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</si>
  <si>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</si>
  <si>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</si>
  <si>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</si>
  <si>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</si>
  <si>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</si>
  <si>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</si>
  <si>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</si>
  <si>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</si>
  <si>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</si>
  <si>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</si>
  <si>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</si>
  <si>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</si>
  <si>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</si>
  <si>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</si>
  <si>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</si>
  <si>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</si>
  <si>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</si>
  <si>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</si>
  <si>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</si>
  <si>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</si>
  <si>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</si>
  <si>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</si>
  <si>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</si>
  <si>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</si>
  <si>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</si>
  <si>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</si>
  <si>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</si>
  <si>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</si>
  <si>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</si>
  <si>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</si>
  <si>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</si>
  <si>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</si>
  <si>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</si>
  <si>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</si>
  <si>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</si>
  <si>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</si>
  <si>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</si>
  <si>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</si>
  <si>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</si>
  <si>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</si>
  <si>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</si>
  <si>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</si>
  <si>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</si>
  <si>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</si>
  <si>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</si>
  <si>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</si>
  <si>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</si>
  <si>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</si>
  <si>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</si>
  <si>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</si>
  <si>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</si>
  <si>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</si>
  <si>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</si>
  <si>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</si>
  <si>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</si>
  <si>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</si>
  <si>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</si>
  <si>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</si>
  <si>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</si>
  <si>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</si>
  <si>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</si>
  <si>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</si>
  <si>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</si>
  <si>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</si>
  <si>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</si>
  <si>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</si>
  <si>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</si>
  <si>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</si>
  <si>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</si>
  <si>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</si>
  <si>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</si>
  <si>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</si>
  <si>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</si>
  <si>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</si>
  <si>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</si>
  <si>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</si>
  <si>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</si>
  <si>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</si>
  <si>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</si>
  <si>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</si>
  <si>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</si>
  <si>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</si>
  <si>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</si>
  <si>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</si>
  <si>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</si>
  <si>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</si>
  <si>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</si>
  <si>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</si>
  <si>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</si>
  <si>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</si>
  <si>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</si>
  <si>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</si>
  <si>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</si>
  <si>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</si>
  <si>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</si>
  <si>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</si>
  <si>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</si>
  <si>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</si>
  <si>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</si>
  <si>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</si>
  <si>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</si>
  <si>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</si>
  <si>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</si>
  <si>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</si>
  <si>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</si>
  <si>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</si>
  <si>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</si>
  <si>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</si>
  <si>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</si>
  <si>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</si>
  <si>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</si>
  <si>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</si>
  <si>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</si>
  <si>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</si>
  <si>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</si>
  <si>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</si>
  <si>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</si>
  <si>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</si>
  <si>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</si>
  <si>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</si>
  <si>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</si>
  <si>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</si>
  <si>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</si>
  <si>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</si>
  <si>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</si>
  <si>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</si>
  <si>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</si>
  <si>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</si>
  <si>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</si>
  <si>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</si>
  <si>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</si>
  <si>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</si>
  <si>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</si>
  <si>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</si>
  <si>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</si>
  <si>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благоустройство сквера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</si>
  <si>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</si>
  <si>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</si>
  <si>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</si>
  <si>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family val="0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</si>
  <si>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</si>
  <si>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</si>
  <si>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</si>
  <si>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Глава администрации</t>
  </si>
  <si>
    <t>А.В. Братякин</t>
  </si>
  <si>
    <t>М.Д. Морозова</t>
  </si>
  <si>
    <t>на 01.11.2016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</si>
</sst>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wrapText="1"/>
    </xf>
    <xf numFmtId="4" fontId="3" fillId="5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" fillId="6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2" fontId="2" fillId="4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3" fillId="3" borderId="1" xfId="0" applyNumberFormat="1" applyFont="1" applyFill="1" applyBorder="1" applyAlignment="1">
      <alignment/>
    </xf>
    <xf numFmtId="0" fontId="3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168" fontId="4" fillId="6" borderId="1" xfId="0" applyNumberFormat="1" applyFont="1" applyFill="1" applyBorder="1" applyAlignment="1">
      <alignment/>
    </xf>
    <xf numFmtId="49" fontId="3" fillId="3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49" fontId="3" fillId="5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49" fontId="2" fillId="6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72"/>
  <sheetViews>
    <sheetView tabSelected="1" workbookViewId="0" topLeftCell="A2">
      <selection activeCell="H172" sqref="A1:H172"/>
    </sheetView>
  </sheetViews>
  <sheetFormatPr defaultColWidth="9.00390625" defaultRowHeight="12.75"/>
  <cols>
    <col min="1" max="1" width="5.875" style="0" customWidth="1"/>
    <col min="2" max="2" width="31.00390625" style="0" customWidth="1"/>
    <col min="3" max="3" width="34.625" style="0" customWidth="1"/>
    <col min="4" max="4" width="12.875" style="0" customWidth="1"/>
    <col min="5" max="5" width="15.00390625" style="0" customWidth="1"/>
    <col min="6" max="6" width="13.125" style="0" customWidth="1"/>
    <col min="7" max="7" width="14.25390625" style="0" customWidth="1"/>
    <col min="8" max="8" width="6.625" style="25" customWidth="1"/>
    <col min="9" max="9" width="15.125" style="0" customWidth="1"/>
    <col min="10" max="10" width="10.125" style="0" bestFit="1" customWidth="1"/>
  </cols>
  <sheetData>
    <row r="1" ht="12.75" hidden="1"/>
    <row r="4" spans="1:8" ht="12.75">
      <c r="A4" s="48" t="s">
        <v>261</v>
      </c>
      <c r="B4" s="48"/>
      <c r="C4" s="48"/>
      <c r="D4" s="48"/>
      <c r="E4" s="48"/>
      <c r="F4" s="48"/>
      <c r="G4" s="48"/>
      <c r="H4" s="48"/>
    </row>
    <row r="5" spans="1:8" ht="12.75">
      <c r="A5" s="48" t="s">
        <v>289</v>
      </c>
      <c r="B5" s="48"/>
      <c r="C5" s="48"/>
      <c r="D5" s="48"/>
      <c r="E5" s="48"/>
      <c r="F5" s="48"/>
      <c r="G5" s="48"/>
      <c r="H5" s="48"/>
    </row>
    <row r="6" spans="1:8" ht="12.75">
      <c r="A6" s="48" t="s">
        <v>423</v>
      </c>
      <c r="B6" s="49"/>
      <c r="C6" s="49"/>
      <c r="D6" s="49"/>
      <c r="E6" s="49"/>
      <c r="F6" s="49"/>
      <c r="G6" s="49"/>
      <c r="H6" s="49"/>
    </row>
    <row r="7" spans="1:8" ht="12.75">
      <c r="A7" s="50" t="s">
        <v>416</v>
      </c>
      <c r="B7" s="51"/>
      <c r="C7" s="51"/>
      <c r="D7" s="51"/>
      <c r="E7" s="51"/>
      <c r="F7" s="51"/>
      <c r="G7" s="51"/>
      <c r="H7" s="51"/>
    </row>
    <row r="8" spans="1:8" ht="12.75">
      <c r="A8" s="34"/>
      <c r="B8" s="33"/>
      <c r="C8" s="33"/>
      <c r="D8" s="33"/>
      <c r="E8" s="33"/>
      <c r="F8" s="33"/>
      <c r="G8" s="33"/>
      <c r="H8" s="33" t="s">
        <v>290</v>
      </c>
    </row>
    <row r="9" spans="1:9" ht="105.75" customHeight="1">
      <c r="A9" s="5" t="s">
        <v>262</v>
      </c>
      <c r="B9" s="5" t="s">
        <v>263</v>
      </c>
      <c r="C9" s="5" t="s">
        <v>264</v>
      </c>
      <c r="D9" s="5" t="s">
        <v>408</v>
      </c>
      <c r="E9" s="5" t="s">
        <v>69</v>
      </c>
      <c r="F9" s="5" t="s">
        <v>409</v>
      </c>
      <c r="G9" s="5" t="s">
        <v>70</v>
      </c>
      <c r="H9" s="32" t="s">
        <v>287</v>
      </c>
      <c r="I9" s="1"/>
    </row>
    <row r="10" spans="1:8" s="9" customFormat="1" ht="12.75">
      <c r="A10" s="37">
        <v>1.1</v>
      </c>
      <c r="B10" s="6" t="s">
        <v>265</v>
      </c>
      <c r="C10" s="7" t="s">
        <v>266</v>
      </c>
      <c r="D10" s="8">
        <f>D11+D98</f>
        <v>3284990</v>
      </c>
      <c r="E10" s="8">
        <f>E11+E98</f>
        <v>100762915.69999999</v>
      </c>
      <c r="F10" s="8">
        <f>F11+F98</f>
        <v>2585690</v>
      </c>
      <c r="G10" s="8">
        <f>G11+G98</f>
        <v>92466998.34</v>
      </c>
      <c r="H10" s="35">
        <f aca="true" t="shared" si="0" ref="H10:H41">G10/E10*100</f>
        <v>91.76689429601332</v>
      </c>
    </row>
    <row r="11" spans="1:8" s="21" customFormat="1" ht="25.5">
      <c r="A11" s="38">
        <v>1.2</v>
      </c>
      <c r="B11" s="18" t="s">
        <v>267</v>
      </c>
      <c r="C11" s="19" t="s">
        <v>268</v>
      </c>
      <c r="D11" s="19"/>
      <c r="E11" s="20">
        <f>E12+E18+E24+E28+E39+E42+E47+E62+E68+E87+E91</f>
        <v>19202000</v>
      </c>
      <c r="F11" s="20"/>
      <c r="G11" s="20">
        <f>G12+G18+G24+G28+G39+G42+G47+G62+G68+G87+G91</f>
        <v>17673857.790000003</v>
      </c>
      <c r="H11" s="35">
        <f t="shared" si="0"/>
        <v>92.04175497344028</v>
      </c>
    </row>
    <row r="12" spans="1:8" s="13" customFormat="1" ht="12.75">
      <c r="A12" s="36">
        <v>1.3</v>
      </c>
      <c r="B12" s="10" t="s">
        <v>269</v>
      </c>
      <c r="C12" s="11" t="s">
        <v>270</v>
      </c>
      <c r="D12" s="11"/>
      <c r="E12" s="12">
        <f>E13</f>
        <v>2992000</v>
      </c>
      <c r="F12" s="12"/>
      <c r="G12" s="12">
        <f>G13</f>
        <v>2694699.4299999997</v>
      </c>
      <c r="H12" s="35">
        <f t="shared" si="0"/>
        <v>90.06348362299464</v>
      </c>
    </row>
    <row r="13" spans="1:8" s="17" customFormat="1" ht="12.75">
      <c r="A13" s="39">
        <v>1.16</v>
      </c>
      <c r="B13" s="14" t="s">
        <v>271</v>
      </c>
      <c r="C13" s="15" t="s">
        <v>272</v>
      </c>
      <c r="D13" s="15"/>
      <c r="E13" s="16">
        <f>E14+E15+E16+E17</f>
        <v>2992000</v>
      </c>
      <c r="F13" s="16"/>
      <c r="G13" s="16">
        <f>G14+G15+G16+G17</f>
        <v>2694699.4299999997</v>
      </c>
      <c r="H13" s="35">
        <f t="shared" si="0"/>
        <v>90.06348362299464</v>
      </c>
    </row>
    <row r="14" spans="1:8" ht="114" customHeight="1">
      <c r="A14" s="40">
        <v>1.17</v>
      </c>
      <c r="B14" s="3" t="s">
        <v>273</v>
      </c>
      <c r="C14" s="2" t="s">
        <v>274</v>
      </c>
      <c r="D14" s="2"/>
      <c r="E14" s="4">
        <v>2969000</v>
      </c>
      <c r="F14" s="4"/>
      <c r="G14" s="4">
        <f>2685084.01+2623.42+2962.9</f>
        <v>2690670.3299999996</v>
      </c>
      <c r="H14" s="35">
        <f t="shared" si="0"/>
        <v>90.62547423374873</v>
      </c>
    </row>
    <row r="15" spans="1:8" ht="114.75" customHeight="1">
      <c r="A15" s="40">
        <v>1.18</v>
      </c>
      <c r="B15" s="3" t="s">
        <v>275</v>
      </c>
      <c r="C15" s="2" t="s">
        <v>276</v>
      </c>
      <c r="D15" s="2"/>
      <c r="E15" s="4">
        <v>2000</v>
      </c>
      <c r="F15" s="4"/>
      <c r="G15" s="4">
        <f>-1550+50</f>
        <v>-1500</v>
      </c>
      <c r="H15" s="35">
        <f t="shared" si="0"/>
        <v>-75</v>
      </c>
    </row>
    <row r="16" spans="1:8" ht="75.75" customHeight="1">
      <c r="A16" s="40">
        <v>1.19</v>
      </c>
      <c r="B16" s="3" t="s">
        <v>277</v>
      </c>
      <c r="C16" s="2" t="s">
        <v>278</v>
      </c>
      <c r="D16" s="2"/>
      <c r="E16" s="4">
        <v>11000</v>
      </c>
      <c r="F16" s="4"/>
      <c r="G16" s="4">
        <f>4093.1+0.4+200</f>
        <v>4293.5</v>
      </c>
      <c r="H16" s="35">
        <f t="shared" si="0"/>
        <v>39.03181818181818</v>
      </c>
    </row>
    <row r="17" spans="1:8" ht="109.5" customHeight="1">
      <c r="A17" s="40" t="s">
        <v>295</v>
      </c>
      <c r="B17" s="3" t="s">
        <v>279</v>
      </c>
      <c r="C17" s="2" t="s">
        <v>280</v>
      </c>
      <c r="D17" s="2"/>
      <c r="E17" s="4">
        <v>10000</v>
      </c>
      <c r="F17" s="4"/>
      <c r="G17" s="4">
        <f>1235.6</f>
        <v>1235.6</v>
      </c>
      <c r="H17" s="35">
        <f t="shared" si="0"/>
        <v>12.355999999999998</v>
      </c>
    </row>
    <row r="18" spans="1:8" s="13" customFormat="1" ht="57" customHeight="1">
      <c r="A18" s="36">
        <v>1.46</v>
      </c>
      <c r="B18" s="10" t="s">
        <v>77</v>
      </c>
      <c r="C18" s="11" t="s">
        <v>78</v>
      </c>
      <c r="D18" s="11"/>
      <c r="E18" s="12">
        <f>E19</f>
        <v>743000</v>
      </c>
      <c r="F18" s="12"/>
      <c r="G18" s="12">
        <f>G19</f>
        <v>1201916.61</v>
      </c>
      <c r="H18" s="35">
        <f t="shared" si="0"/>
        <v>161.7653580080754</v>
      </c>
    </row>
    <row r="19" spans="1:8" s="17" customFormat="1" ht="45.75" customHeight="1">
      <c r="A19" s="39">
        <v>1.48</v>
      </c>
      <c r="B19" s="14" t="s">
        <v>79</v>
      </c>
      <c r="C19" s="15" t="s">
        <v>80</v>
      </c>
      <c r="D19" s="15"/>
      <c r="E19" s="16">
        <f>E20+E21+E22+E23</f>
        <v>743000</v>
      </c>
      <c r="F19" s="16"/>
      <c r="G19" s="16">
        <f>G20+G21+G22+G23</f>
        <v>1201916.61</v>
      </c>
      <c r="H19" s="35">
        <f t="shared" si="0"/>
        <v>161.7653580080754</v>
      </c>
    </row>
    <row r="20" spans="1:8" ht="96" customHeight="1">
      <c r="A20" s="40" t="s">
        <v>296</v>
      </c>
      <c r="B20" s="3" t="s">
        <v>81</v>
      </c>
      <c r="C20" s="2" t="s">
        <v>82</v>
      </c>
      <c r="D20" s="2"/>
      <c r="E20" s="4">
        <v>228000</v>
      </c>
      <c r="F20" s="4"/>
      <c r="G20" s="4">
        <f>407592.81</f>
        <v>407592.81</v>
      </c>
      <c r="H20" s="35">
        <f t="shared" si="0"/>
        <v>178.76877631578947</v>
      </c>
    </row>
    <row r="21" spans="1:8" ht="112.5" customHeight="1">
      <c r="A21" s="40">
        <v>1.71</v>
      </c>
      <c r="B21" s="3" t="s">
        <v>83</v>
      </c>
      <c r="C21" s="2" t="s">
        <v>84</v>
      </c>
      <c r="D21" s="2"/>
      <c r="E21" s="4">
        <v>12000</v>
      </c>
      <c r="F21" s="4"/>
      <c r="G21" s="4">
        <f>6418.54</f>
        <v>6418.54</v>
      </c>
      <c r="H21" s="35">
        <f t="shared" si="0"/>
        <v>53.487833333333334</v>
      </c>
    </row>
    <row r="22" spans="1:8" ht="111" customHeight="1">
      <c r="A22" s="40">
        <v>1.72</v>
      </c>
      <c r="B22" s="3" t="s">
        <v>85</v>
      </c>
      <c r="C22" s="2" t="s">
        <v>86</v>
      </c>
      <c r="D22" s="2"/>
      <c r="E22" s="4">
        <v>503000</v>
      </c>
      <c r="F22" s="4"/>
      <c r="G22" s="4">
        <v>846158.04</v>
      </c>
      <c r="H22" s="35">
        <f t="shared" si="0"/>
        <v>168.22227435387674</v>
      </c>
    </row>
    <row r="23" spans="1:8" ht="106.5" customHeight="1">
      <c r="A23" s="40">
        <v>1.73</v>
      </c>
      <c r="B23" s="3" t="s">
        <v>87</v>
      </c>
      <c r="C23" s="2" t="s">
        <v>88</v>
      </c>
      <c r="D23" s="2"/>
      <c r="E23" s="30"/>
      <c r="F23" s="30"/>
      <c r="G23" s="30">
        <v>-58252.78</v>
      </c>
      <c r="H23" s="35" t="e">
        <f t="shared" si="0"/>
        <v>#DIV/0!</v>
      </c>
    </row>
    <row r="24" spans="1:8" s="13" customFormat="1" ht="21" customHeight="1">
      <c r="A24" s="36">
        <v>1.104</v>
      </c>
      <c r="B24" s="10" t="s">
        <v>89</v>
      </c>
      <c r="C24" s="11" t="s">
        <v>90</v>
      </c>
      <c r="D24" s="11"/>
      <c r="E24" s="12">
        <f>E25</f>
        <v>0</v>
      </c>
      <c r="F24" s="12"/>
      <c r="G24" s="12">
        <f>G25</f>
        <v>50</v>
      </c>
      <c r="H24" s="35" t="e">
        <f t="shared" si="0"/>
        <v>#DIV/0!</v>
      </c>
    </row>
    <row r="25" spans="1:8" s="17" customFormat="1" ht="18" customHeight="1">
      <c r="A25" s="39">
        <v>1.117</v>
      </c>
      <c r="B25" s="14" t="s">
        <v>91</v>
      </c>
      <c r="C25" s="15" t="s">
        <v>92</v>
      </c>
      <c r="D25" s="15"/>
      <c r="E25" s="16">
        <f>E26+E27</f>
        <v>0</v>
      </c>
      <c r="F25" s="16"/>
      <c r="G25" s="16">
        <f>G26+G27</f>
        <v>50</v>
      </c>
      <c r="H25" s="35" t="e">
        <f t="shared" si="0"/>
        <v>#DIV/0!</v>
      </c>
    </row>
    <row r="26" spans="1:8" ht="18" customHeight="1">
      <c r="A26" s="40">
        <v>1.118</v>
      </c>
      <c r="B26" s="3" t="s">
        <v>93</v>
      </c>
      <c r="C26" s="2" t="s">
        <v>92</v>
      </c>
      <c r="D26" s="2"/>
      <c r="E26" s="4"/>
      <c r="F26" s="4"/>
      <c r="G26" s="4">
        <v>50</v>
      </c>
      <c r="H26" s="35" t="e">
        <f t="shared" si="0"/>
        <v>#DIV/0!</v>
      </c>
    </row>
    <row r="27" spans="1:8" ht="45" customHeight="1">
      <c r="A27" s="40">
        <v>1.119</v>
      </c>
      <c r="B27" s="3" t="s">
        <v>94</v>
      </c>
      <c r="C27" s="2" t="s">
        <v>95</v>
      </c>
      <c r="D27" s="2"/>
      <c r="E27" s="3"/>
      <c r="F27" s="3"/>
      <c r="G27" s="3"/>
      <c r="H27" s="35" t="e">
        <f t="shared" si="0"/>
        <v>#DIV/0!</v>
      </c>
    </row>
    <row r="28" spans="1:8" s="13" customFormat="1" ht="15.75" customHeight="1">
      <c r="A28" s="36">
        <v>1.128</v>
      </c>
      <c r="B28" s="10" t="s">
        <v>96</v>
      </c>
      <c r="C28" s="11" t="s">
        <v>97</v>
      </c>
      <c r="D28" s="11"/>
      <c r="E28" s="12">
        <f>E29+E32</f>
        <v>12206000</v>
      </c>
      <c r="F28" s="12"/>
      <c r="G28" s="12">
        <f>G29+G32</f>
        <v>8313395.19</v>
      </c>
      <c r="H28" s="35">
        <f t="shared" si="0"/>
        <v>68.10908725217107</v>
      </c>
    </row>
    <row r="29" spans="1:8" s="17" customFormat="1" ht="18" customHeight="1">
      <c r="A29" s="39">
        <v>1.129</v>
      </c>
      <c r="B29" s="14" t="s">
        <v>98</v>
      </c>
      <c r="C29" s="15" t="s">
        <v>99</v>
      </c>
      <c r="D29" s="15"/>
      <c r="E29" s="16">
        <f>E30+E31</f>
        <v>635000</v>
      </c>
      <c r="F29" s="16"/>
      <c r="G29" s="16">
        <f>G30+G31</f>
        <v>297339.15</v>
      </c>
      <c r="H29" s="35">
        <f t="shared" si="0"/>
        <v>46.825062992125986</v>
      </c>
    </row>
    <row r="30" spans="1:8" ht="60" customHeight="1">
      <c r="A30" s="40">
        <v>1.135</v>
      </c>
      <c r="B30" s="3" t="s">
        <v>100</v>
      </c>
      <c r="C30" s="2" t="s">
        <v>101</v>
      </c>
      <c r="D30" s="2"/>
      <c r="E30" s="30"/>
      <c r="F30" s="30"/>
      <c r="G30" s="30"/>
      <c r="H30" s="35" t="e">
        <f t="shared" si="0"/>
        <v>#DIV/0!</v>
      </c>
    </row>
    <row r="31" spans="1:8" ht="70.5" customHeight="1">
      <c r="A31" s="40">
        <v>1.136</v>
      </c>
      <c r="B31" s="3" t="s">
        <v>102</v>
      </c>
      <c r="C31" s="2" t="s">
        <v>103</v>
      </c>
      <c r="D31" s="2"/>
      <c r="E31" s="4">
        <v>635000</v>
      </c>
      <c r="F31" s="4"/>
      <c r="G31" s="4">
        <f>291659.78+5679.37</f>
        <v>297339.15</v>
      </c>
      <c r="H31" s="35">
        <f t="shared" si="0"/>
        <v>46.825062992125986</v>
      </c>
    </row>
    <row r="32" spans="1:8" s="17" customFormat="1" ht="21.75" customHeight="1">
      <c r="A32" s="39">
        <v>1.144</v>
      </c>
      <c r="B32" s="14" t="s">
        <v>104</v>
      </c>
      <c r="C32" s="15" t="s">
        <v>105</v>
      </c>
      <c r="D32" s="15"/>
      <c r="E32" s="16">
        <f>E33+E36</f>
        <v>11571000</v>
      </c>
      <c r="F32" s="16"/>
      <c r="G32" s="16">
        <f>G33+G36</f>
        <v>8016056.04</v>
      </c>
      <c r="H32" s="35">
        <f t="shared" si="0"/>
        <v>69.27712418978481</v>
      </c>
    </row>
    <row r="33" spans="1:8" ht="21.75" customHeight="1">
      <c r="A33" s="40">
        <v>1.145</v>
      </c>
      <c r="B33" s="3" t="s">
        <v>106</v>
      </c>
      <c r="C33" s="2" t="s">
        <v>107</v>
      </c>
      <c r="D33" s="2"/>
      <c r="E33" s="4">
        <f>E34+E35</f>
        <v>8671000</v>
      </c>
      <c r="F33" s="4"/>
      <c r="G33" s="4">
        <f>G34+G35</f>
        <v>7018937.64</v>
      </c>
      <c r="H33" s="35">
        <f t="shared" si="0"/>
        <v>80.94726836581708</v>
      </c>
    </row>
    <row r="34" spans="1:8" ht="55.5" customHeight="1">
      <c r="A34" s="40">
        <v>1.151</v>
      </c>
      <c r="B34" s="3" t="s">
        <v>108</v>
      </c>
      <c r="C34" s="2" t="s">
        <v>109</v>
      </c>
      <c r="D34" s="2"/>
      <c r="E34" s="30"/>
      <c r="F34" s="30"/>
      <c r="G34" s="30"/>
      <c r="H34" s="35" t="e">
        <f t="shared" si="0"/>
        <v>#DIV/0!</v>
      </c>
    </row>
    <row r="35" spans="1:8" ht="51.75" customHeight="1">
      <c r="A35" s="40">
        <v>1.152</v>
      </c>
      <c r="B35" s="3" t="s">
        <v>110</v>
      </c>
      <c r="C35" s="2" t="s">
        <v>111</v>
      </c>
      <c r="D35" s="2"/>
      <c r="E35" s="4">
        <v>8671000</v>
      </c>
      <c r="F35" s="4"/>
      <c r="G35" s="4">
        <f>6876232.02+112077.97+30627.65</f>
        <v>7018937.64</v>
      </c>
      <c r="H35" s="35">
        <f t="shared" si="0"/>
        <v>80.94726836581708</v>
      </c>
    </row>
    <row r="36" spans="1:8" ht="27.75" customHeight="1">
      <c r="A36" s="40">
        <v>1.153</v>
      </c>
      <c r="B36" s="3" t="s">
        <v>112</v>
      </c>
      <c r="C36" s="2" t="s">
        <v>113</v>
      </c>
      <c r="D36" s="2"/>
      <c r="E36" s="4">
        <f>E37+E38</f>
        <v>2900000</v>
      </c>
      <c r="F36" s="4"/>
      <c r="G36" s="4">
        <f>G37+G38</f>
        <v>997118.4</v>
      </c>
      <c r="H36" s="35">
        <f t="shared" si="0"/>
        <v>34.38339310344828</v>
      </c>
    </row>
    <row r="37" spans="1:8" ht="53.25" customHeight="1">
      <c r="A37" s="40">
        <v>1.159</v>
      </c>
      <c r="B37" s="3" t="s">
        <v>114</v>
      </c>
      <c r="C37" s="2" t="s">
        <v>115</v>
      </c>
      <c r="D37" s="2"/>
      <c r="E37" s="30"/>
      <c r="F37" s="30"/>
      <c r="G37" s="30"/>
      <c r="H37" s="35" t="e">
        <f t="shared" si="0"/>
        <v>#DIV/0!</v>
      </c>
    </row>
    <row r="38" spans="1:8" ht="55.5" customHeight="1">
      <c r="A38" s="40" t="s">
        <v>291</v>
      </c>
      <c r="B38" s="3" t="s">
        <v>116</v>
      </c>
      <c r="C38" s="2" t="s">
        <v>117</v>
      </c>
      <c r="D38" s="2"/>
      <c r="E38" s="4">
        <v>2900000</v>
      </c>
      <c r="F38" s="4"/>
      <c r="G38" s="4">
        <f>988433.64+11872.74-3187.98</f>
        <v>997118.4</v>
      </c>
      <c r="H38" s="35">
        <f t="shared" si="0"/>
        <v>34.38339310344828</v>
      </c>
    </row>
    <row r="39" spans="1:8" s="13" customFormat="1" ht="23.25" customHeight="1">
      <c r="A39" s="36" t="s">
        <v>297</v>
      </c>
      <c r="B39" s="10" t="s">
        <v>118</v>
      </c>
      <c r="C39" s="11" t="s">
        <v>119</v>
      </c>
      <c r="D39" s="11"/>
      <c r="E39" s="12">
        <f>E40</f>
        <v>0</v>
      </c>
      <c r="F39" s="12"/>
      <c r="G39" s="12">
        <f>G40</f>
        <v>0</v>
      </c>
      <c r="H39" s="35" t="e">
        <f t="shared" si="0"/>
        <v>#DIV/0!</v>
      </c>
    </row>
    <row r="40" spans="1:8" s="17" customFormat="1" ht="70.5" customHeight="1">
      <c r="A40" s="39" t="s">
        <v>298</v>
      </c>
      <c r="B40" s="14" t="s">
        <v>120</v>
      </c>
      <c r="C40" s="15" t="s">
        <v>121</v>
      </c>
      <c r="D40" s="15"/>
      <c r="E40" s="16">
        <f>E41</f>
        <v>0</v>
      </c>
      <c r="F40" s="16"/>
      <c r="G40" s="16">
        <f>G41</f>
        <v>0</v>
      </c>
      <c r="H40" s="35" t="e">
        <f t="shared" si="0"/>
        <v>#DIV/0!</v>
      </c>
    </row>
    <row r="41" spans="1:8" ht="93.75" customHeight="1">
      <c r="A41" s="40" t="s">
        <v>299</v>
      </c>
      <c r="B41" s="3" t="s">
        <v>122</v>
      </c>
      <c r="C41" s="2" t="s">
        <v>123</v>
      </c>
      <c r="D41" s="2"/>
      <c r="E41" s="4"/>
      <c r="F41" s="4"/>
      <c r="G41" s="4"/>
      <c r="H41" s="35" t="e">
        <f t="shared" si="0"/>
        <v>#DIV/0!</v>
      </c>
    </row>
    <row r="42" spans="1:8" s="13" customFormat="1" ht="53.25" customHeight="1">
      <c r="A42" s="36" t="s">
        <v>300</v>
      </c>
      <c r="B42" s="10" t="s">
        <v>124</v>
      </c>
      <c r="C42" s="11" t="s">
        <v>125</v>
      </c>
      <c r="D42" s="11"/>
      <c r="E42" s="31">
        <f>E43</f>
        <v>0</v>
      </c>
      <c r="F42" s="31"/>
      <c r="G42" s="31">
        <f>G43</f>
        <v>4412.01</v>
      </c>
      <c r="H42" s="35" t="e">
        <f aca="true" t="shared" si="1" ref="H42:H74">G42/E42*100</f>
        <v>#DIV/0!</v>
      </c>
    </row>
    <row r="43" spans="1:8" s="17" customFormat="1" ht="18" customHeight="1">
      <c r="A43" s="39" t="s">
        <v>301</v>
      </c>
      <c r="B43" s="14" t="s">
        <v>126</v>
      </c>
      <c r="C43" s="15" t="s">
        <v>127</v>
      </c>
      <c r="D43" s="15"/>
      <c r="E43" s="29">
        <f>E44</f>
        <v>0</v>
      </c>
      <c r="F43" s="29"/>
      <c r="G43" s="29">
        <f>G44</f>
        <v>4412.01</v>
      </c>
      <c r="H43" s="35" t="e">
        <f t="shared" si="1"/>
        <v>#DIV/0!</v>
      </c>
    </row>
    <row r="44" spans="1:8" ht="30" customHeight="1">
      <c r="A44" s="40" t="s">
        <v>302</v>
      </c>
      <c r="B44" s="3" t="s">
        <v>128</v>
      </c>
      <c r="C44" s="2" t="s">
        <v>129</v>
      </c>
      <c r="D44" s="2"/>
      <c r="E44" s="30">
        <f>E45+E46</f>
        <v>0</v>
      </c>
      <c r="F44" s="30"/>
      <c r="G44" s="30">
        <f>G45+G46</f>
        <v>4412.01</v>
      </c>
      <c r="H44" s="35" t="e">
        <f t="shared" si="1"/>
        <v>#DIV/0!</v>
      </c>
    </row>
    <row r="45" spans="1:8" ht="57" customHeight="1">
      <c r="A45" s="40" t="s">
        <v>303</v>
      </c>
      <c r="B45" s="3" t="s">
        <v>130</v>
      </c>
      <c r="C45" s="2" t="s">
        <v>131</v>
      </c>
      <c r="D45" s="2"/>
      <c r="E45" s="30"/>
      <c r="F45" s="30"/>
      <c r="G45" s="30"/>
      <c r="H45" s="35" t="e">
        <f t="shared" si="1"/>
        <v>#DIV/0!</v>
      </c>
    </row>
    <row r="46" spans="1:8" ht="54" customHeight="1">
      <c r="A46" s="40" t="s">
        <v>304</v>
      </c>
      <c r="B46" s="3" t="s">
        <v>132</v>
      </c>
      <c r="C46" s="2" t="s">
        <v>133</v>
      </c>
      <c r="D46" s="2"/>
      <c r="E46" s="30"/>
      <c r="F46" s="30"/>
      <c r="G46" s="30">
        <v>4412.01</v>
      </c>
      <c r="H46" s="35" t="e">
        <f t="shared" si="1"/>
        <v>#DIV/0!</v>
      </c>
    </row>
    <row r="47" spans="1:8" s="13" customFormat="1" ht="53.25" customHeight="1">
      <c r="A47" s="36" t="s">
        <v>305</v>
      </c>
      <c r="B47" s="10" t="s">
        <v>134</v>
      </c>
      <c r="C47" s="11" t="s">
        <v>135</v>
      </c>
      <c r="D47" s="11"/>
      <c r="E47" s="12">
        <f>E48+E55+E58</f>
        <v>1237000</v>
      </c>
      <c r="F47" s="12"/>
      <c r="G47" s="12">
        <f>G48+G55+G58</f>
        <v>1514361.99</v>
      </c>
      <c r="H47" s="35">
        <f t="shared" si="1"/>
        <v>122.42214955537591</v>
      </c>
    </row>
    <row r="48" spans="1:8" s="17" customFormat="1" ht="114" customHeight="1">
      <c r="A48" s="39" t="s">
        <v>306</v>
      </c>
      <c r="B48" s="14" t="s">
        <v>136</v>
      </c>
      <c r="C48" s="15" t="s">
        <v>137</v>
      </c>
      <c r="D48" s="15"/>
      <c r="E48" s="16">
        <f>E49+E52</f>
        <v>887000</v>
      </c>
      <c r="F48" s="16"/>
      <c r="G48" s="16">
        <f>G49+G52</f>
        <v>1131515.47</v>
      </c>
      <c r="H48" s="35">
        <f t="shared" si="1"/>
        <v>127.56656933483652</v>
      </c>
    </row>
    <row r="49" spans="1:8" ht="98.25" customHeight="1">
      <c r="A49" s="40" t="s">
        <v>307</v>
      </c>
      <c r="B49" s="3" t="s">
        <v>138</v>
      </c>
      <c r="C49" s="2" t="s">
        <v>139</v>
      </c>
      <c r="D49" s="2"/>
      <c r="E49" s="4">
        <f>E50+E51</f>
        <v>887000</v>
      </c>
      <c r="F49" s="4"/>
      <c r="G49" s="4">
        <f>G50+G51</f>
        <v>1118014.99</v>
      </c>
      <c r="H49" s="35">
        <f t="shared" si="1"/>
        <v>126.04453100338218</v>
      </c>
    </row>
    <row r="50" spans="1:8" ht="108" customHeight="1">
      <c r="A50" s="40" t="s">
        <v>308</v>
      </c>
      <c r="B50" s="3" t="s">
        <v>282</v>
      </c>
      <c r="C50" s="28" t="s">
        <v>281</v>
      </c>
      <c r="D50" s="28"/>
      <c r="E50" s="4"/>
      <c r="F50" s="4"/>
      <c r="G50" s="4"/>
      <c r="H50" s="35" t="e">
        <f t="shared" si="1"/>
        <v>#DIV/0!</v>
      </c>
    </row>
    <row r="51" spans="1:8" ht="113.25" customHeight="1">
      <c r="A51" s="40" t="s">
        <v>309</v>
      </c>
      <c r="B51" s="3" t="s">
        <v>140</v>
      </c>
      <c r="C51" s="2" t="s">
        <v>141</v>
      </c>
      <c r="D51" s="2"/>
      <c r="E51" s="4">
        <v>887000</v>
      </c>
      <c r="F51" s="4"/>
      <c r="G51" s="4">
        <f>837225.18+55.23+280734.58</f>
        <v>1118014.99</v>
      </c>
      <c r="H51" s="35">
        <f t="shared" si="1"/>
        <v>126.04453100338218</v>
      </c>
    </row>
    <row r="52" spans="1:8" ht="114" customHeight="1">
      <c r="A52" s="40" t="s">
        <v>310</v>
      </c>
      <c r="B52" s="3" t="s">
        <v>142</v>
      </c>
      <c r="C52" s="2" t="s">
        <v>143</v>
      </c>
      <c r="D52" s="2"/>
      <c r="E52" s="4">
        <f>E53+E54</f>
        <v>0</v>
      </c>
      <c r="F52" s="4"/>
      <c r="G52" s="4">
        <f>G53+G54</f>
        <v>13500.48</v>
      </c>
      <c r="H52" s="35" t="e">
        <f t="shared" si="1"/>
        <v>#DIV/0!</v>
      </c>
    </row>
    <row r="53" spans="1:8" ht="99" customHeight="1">
      <c r="A53" s="40" t="s">
        <v>311</v>
      </c>
      <c r="B53" s="3" t="s">
        <v>144</v>
      </c>
      <c r="C53" s="2" t="s">
        <v>145</v>
      </c>
      <c r="D53" s="2"/>
      <c r="E53" s="30"/>
      <c r="F53" s="30"/>
      <c r="G53" s="30"/>
      <c r="H53" s="35" t="e">
        <f t="shared" si="1"/>
        <v>#DIV/0!</v>
      </c>
    </row>
    <row r="54" spans="1:8" ht="90" customHeight="1">
      <c r="A54" s="40" t="s">
        <v>312</v>
      </c>
      <c r="B54" s="3" t="s">
        <v>146</v>
      </c>
      <c r="C54" s="2" t="s">
        <v>147</v>
      </c>
      <c r="D54" s="2"/>
      <c r="E54" s="4"/>
      <c r="F54" s="4"/>
      <c r="G54" s="4">
        <v>13500.48</v>
      </c>
      <c r="H54" s="35" t="e">
        <f t="shared" si="1"/>
        <v>#DIV/0!</v>
      </c>
    </row>
    <row r="55" spans="1:8" s="17" customFormat="1" ht="31.5" customHeight="1">
      <c r="A55" s="39" t="s">
        <v>313</v>
      </c>
      <c r="B55" s="14" t="s">
        <v>33</v>
      </c>
      <c r="C55" s="15" t="s">
        <v>34</v>
      </c>
      <c r="D55" s="15"/>
      <c r="E55" s="16">
        <f>E56</f>
        <v>0</v>
      </c>
      <c r="F55" s="16"/>
      <c r="G55" s="16">
        <f>G56</f>
        <v>0</v>
      </c>
      <c r="H55" s="35" t="e">
        <f t="shared" si="1"/>
        <v>#DIV/0!</v>
      </c>
    </row>
    <row r="56" spans="1:8" ht="57" customHeight="1">
      <c r="A56" s="40" t="s">
        <v>314</v>
      </c>
      <c r="B56" s="3" t="s">
        <v>35</v>
      </c>
      <c r="C56" s="2" t="s">
        <v>36</v>
      </c>
      <c r="D56" s="2"/>
      <c r="E56" s="4"/>
      <c r="F56" s="4"/>
      <c r="G56" s="4"/>
      <c r="H56" s="35" t="e">
        <f t="shared" si="1"/>
        <v>#DIV/0!</v>
      </c>
    </row>
    <row r="57" spans="1:8" ht="70.5" customHeight="1">
      <c r="A57" s="40" t="s">
        <v>315</v>
      </c>
      <c r="B57" s="3" t="s">
        <v>37</v>
      </c>
      <c r="C57" s="2" t="s">
        <v>38</v>
      </c>
      <c r="D57" s="2"/>
      <c r="E57" s="4"/>
      <c r="F57" s="4"/>
      <c r="G57" s="4"/>
      <c r="H57" s="35" t="e">
        <f t="shared" si="1"/>
        <v>#DIV/0!</v>
      </c>
    </row>
    <row r="58" spans="1:8" s="17" customFormat="1" ht="113.25" customHeight="1">
      <c r="A58" s="39" t="s">
        <v>316</v>
      </c>
      <c r="B58" s="14" t="s">
        <v>148</v>
      </c>
      <c r="C58" s="15" t="s">
        <v>149</v>
      </c>
      <c r="D58" s="15"/>
      <c r="E58" s="16">
        <f>E59</f>
        <v>350000</v>
      </c>
      <c r="F58" s="16"/>
      <c r="G58" s="16">
        <f>G59</f>
        <v>382846.52</v>
      </c>
      <c r="H58" s="35">
        <f t="shared" si="1"/>
        <v>109.38472000000002</v>
      </c>
    </row>
    <row r="59" spans="1:8" ht="111" customHeight="1">
      <c r="A59" s="40" t="s">
        <v>317</v>
      </c>
      <c r="B59" s="3" t="s">
        <v>150</v>
      </c>
      <c r="C59" s="2" t="s">
        <v>151</v>
      </c>
      <c r="D59" s="2"/>
      <c r="E59" s="4">
        <f>E60+E61</f>
        <v>350000</v>
      </c>
      <c r="F59" s="4"/>
      <c r="G59" s="4">
        <f>G60+G61</f>
        <v>382846.52</v>
      </c>
      <c r="H59" s="35">
        <f t="shared" si="1"/>
        <v>109.38472000000002</v>
      </c>
    </row>
    <row r="60" spans="1:8" ht="97.5" customHeight="1">
      <c r="A60" s="40" t="s">
        <v>292</v>
      </c>
      <c r="B60" s="3" t="s">
        <v>152</v>
      </c>
      <c r="C60" s="2" t="s">
        <v>153</v>
      </c>
      <c r="D60" s="2"/>
      <c r="E60" s="3"/>
      <c r="F60" s="3"/>
      <c r="G60" s="3"/>
      <c r="H60" s="35" t="e">
        <f t="shared" si="1"/>
        <v>#DIV/0!</v>
      </c>
    </row>
    <row r="61" spans="1:8" ht="108.75" customHeight="1">
      <c r="A61" s="40" t="s">
        <v>318</v>
      </c>
      <c r="B61" s="3" t="s">
        <v>154</v>
      </c>
      <c r="C61" s="2" t="s">
        <v>155</v>
      </c>
      <c r="D61" s="2"/>
      <c r="E61" s="4">
        <v>350000</v>
      </c>
      <c r="F61" s="4"/>
      <c r="G61" s="4">
        <f>382846.52</f>
        <v>382846.52</v>
      </c>
      <c r="H61" s="35">
        <f t="shared" si="1"/>
        <v>109.38472000000002</v>
      </c>
    </row>
    <row r="62" spans="1:8" s="13" customFormat="1" ht="48" customHeight="1">
      <c r="A62" s="36" t="s">
        <v>319</v>
      </c>
      <c r="B62" s="10" t="s">
        <v>156</v>
      </c>
      <c r="C62" s="11" t="s">
        <v>157</v>
      </c>
      <c r="D62" s="11"/>
      <c r="E62" s="12">
        <f>E63</f>
        <v>65000</v>
      </c>
      <c r="F62" s="12"/>
      <c r="G62" s="12">
        <f>G63</f>
        <v>2905178.42</v>
      </c>
      <c r="H62" s="35">
        <f t="shared" si="1"/>
        <v>4469.505261538461</v>
      </c>
    </row>
    <row r="63" spans="1:8" ht="30" customHeight="1">
      <c r="A63" s="40" t="s">
        <v>320</v>
      </c>
      <c r="B63" s="3" t="s">
        <v>158</v>
      </c>
      <c r="C63" s="2" t="s">
        <v>159</v>
      </c>
      <c r="D63" s="2"/>
      <c r="E63" s="4">
        <f>E64</f>
        <v>65000</v>
      </c>
      <c r="F63" s="4"/>
      <c r="G63" s="4">
        <f>G64+G67</f>
        <v>2905178.42</v>
      </c>
      <c r="H63" s="35">
        <f t="shared" si="1"/>
        <v>4469.505261538461</v>
      </c>
    </row>
    <row r="64" spans="1:8" ht="27" customHeight="1">
      <c r="A64" s="40" t="s">
        <v>321</v>
      </c>
      <c r="B64" s="3" t="s">
        <v>160</v>
      </c>
      <c r="C64" s="2" t="s">
        <v>161</v>
      </c>
      <c r="D64" s="2"/>
      <c r="E64" s="4">
        <f>E65+E66</f>
        <v>65000</v>
      </c>
      <c r="F64" s="4"/>
      <c r="G64" s="4">
        <f>G65+G66</f>
        <v>16900</v>
      </c>
      <c r="H64" s="35">
        <f t="shared" si="1"/>
        <v>26</v>
      </c>
    </row>
    <row r="65" spans="1:8" ht="37.5" customHeight="1">
      <c r="A65" s="40" t="s">
        <v>322</v>
      </c>
      <c r="B65" s="3" t="s">
        <v>162</v>
      </c>
      <c r="C65" s="2" t="s">
        <v>163</v>
      </c>
      <c r="D65" s="2"/>
      <c r="E65" s="3"/>
      <c r="F65" s="3"/>
      <c r="G65" s="3"/>
      <c r="H65" s="35" t="e">
        <f t="shared" si="1"/>
        <v>#DIV/0!</v>
      </c>
    </row>
    <row r="66" spans="1:8" ht="41.25" customHeight="1">
      <c r="A66" s="40" t="s">
        <v>323</v>
      </c>
      <c r="B66" s="3" t="s">
        <v>164</v>
      </c>
      <c r="C66" s="2" t="s">
        <v>165</v>
      </c>
      <c r="D66" s="2"/>
      <c r="E66" s="4">
        <v>65000</v>
      </c>
      <c r="F66" s="4"/>
      <c r="G66" s="4">
        <v>16900</v>
      </c>
      <c r="H66" s="35">
        <f t="shared" si="1"/>
        <v>26</v>
      </c>
    </row>
    <row r="67" spans="1:8" ht="41.25" customHeight="1">
      <c r="A67" s="40" t="s">
        <v>417</v>
      </c>
      <c r="B67" s="3" t="s">
        <v>418</v>
      </c>
      <c r="C67" s="2" t="s">
        <v>419</v>
      </c>
      <c r="D67" s="2"/>
      <c r="E67" s="4"/>
      <c r="F67" s="4"/>
      <c r="G67" s="4">
        <v>2888278.42</v>
      </c>
      <c r="H67" s="35"/>
    </row>
    <row r="68" spans="1:8" s="13" customFormat="1" ht="42.75" customHeight="1">
      <c r="A68" s="36" t="s">
        <v>293</v>
      </c>
      <c r="B68" s="10" t="s">
        <v>166</v>
      </c>
      <c r="C68" s="11" t="s">
        <v>167</v>
      </c>
      <c r="D68" s="11"/>
      <c r="E68" s="12">
        <f>E69+E71+E80</f>
        <v>1701000</v>
      </c>
      <c r="F68" s="12"/>
      <c r="G68" s="12">
        <f>G69+G71+G80</f>
        <v>868605.0399999999</v>
      </c>
      <c r="H68" s="35">
        <f t="shared" si="1"/>
        <v>51.06437624926513</v>
      </c>
    </row>
    <row r="69" spans="1:8" s="17" customFormat="1" ht="18" customHeight="1">
      <c r="A69" s="39" t="s">
        <v>324</v>
      </c>
      <c r="B69" s="14" t="s">
        <v>168</v>
      </c>
      <c r="C69" s="15" t="s">
        <v>169</v>
      </c>
      <c r="D69" s="15"/>
      <c r="E69" s="16">
        <f>E70</f>
        <v>0</v>
      </c>
      <c r="F69" s="16"/>
      <c r="G69" s="16">
        <f>G70</f>
        <v>0</v>
      </c>
      <c r="H69" s="35" t="e">
        <f t="shared" si="1"/>
        <v>#DIV/0!</v>
      </c>
    </row>
    <row r="70" spans="1:8" ht="42" customHeight="1">
      <c r="A70" s="40" t="s">
        <v>325</v>
      </c>
      <c r="B70" s="3" t="s">
        <v>170</v>
      </c>
      <c r="C70" s="2" t="s">
        <v>171</v>
      </c>
      <c r="D70" s="2"/>
      <c r="E70" s="4"/>
      <c r="F70" s="4"/>
      <c r="G70" s="4"/>
      <c r="H70" s="35" t="e">
        <f t="shared" si="1"/>
        <v>#DIV/0!</v>
      </c>
    </row>
    <row r="71" spans="1:8" s="17" customFormat="1" ht="114.75" customHeight="1">
      <c r="A71" s="39" t="s">
        <v>326</v>
      </c>
      <c r="B71" s="14" t="s">
        <v>172</v>
      </c>
      <c r="C71" s="15" t="s">
        <v>173</v>
      </c>
      <c r="D71" s="15"/>
      <c r="E71" s="16">
        <f>E72+E74+E76+E78</f>
        <v>1461000</v>
      </c>
      <c r="F71" s="16"/>
      <c r="G71" s="16">
        <f>G72+G74+G76+G78</f>
        <v>227000</v>
      </c>
      <c r="H71" s="35">
        <f t="shared" si="1"/>
        <v>15.537303216974674</v>
      </c>
    </row>
    <row r="72" spans="1:8" ht="110.25" customHeight="1">
      <c r="A72" s="40" t="s">
        <v>327</v>
      </c>
      <c r="B72" s="3" t="s">
        <v>174</v>
      </c>
      <c r="C72" s="2" t="s">
        <v>175</v>
      </c>
      <c r="D72" s="2"/>
      <c r="E72" s="30">
        <f>E73</f>
        <v>0</v>
      </c>
      <c r="F72" s="30"/>
      <c r="G72" s="30">
        <f>G73</f>
        <v>0</v>
      </c>
      <c r="H72" s="35" t="e">
        <f t="shared" si="1"/>
        <v>#DIV/0!</v>
      </c>
    </row>
    <row r="73" spans="1:8" ht="107.25" customHeight="1">
      <c r="A73" s="40" t="s">
        <v>328</v>
      </c>
      <c r="B73" s="3" t="s">
        <v>176</v>
      </c>
      <c r="C73" s="2" t="s">
        <v>177</v>
      </c>
      <c r="D73" s="2"/>
      <c r="E73" s="30"/>
      <c r="F73" s="30"/>
      <c r="G73" s="30"/>
      <c r="H73" s="35" t="e">
        <f t="shared" si="1"/>
        <v>#DIV/0!</v>
      </c>
    </row>
    <row r="74" spans="1:8" ht="102" customHeight="1">
      <c r="A74" s="40" t="s">
        <v>329</v>
      </c>
      <c r="B74" s="3" t="s">
        <v>178</v>
      </c>
      <c r="C74" s="2" t="s">
        <v>179</v>
      </c>
      <c r="D74" s="2"/>
      <c r="E74" s="30">
        <f>E75</f>
        <v>0</v>
      </c>
      <c r="F74" s="30"/>
      <c r="G74" s="30">
        <f>G75</f>
        <v>0</v>
      </c>
      <c r="H74" s="35" t="e">
        <f t="shared" si="1"/>
        <v>#DIV/0!</v>
      </c>
    </row>
    <row r="75" spans="1:8" ht="98.25" customHeight="1">
      <c r="A75" s="40" t="s">
        <v>330</v>
      </c>
      <c r="B75" s="3" t="s">
        <v>180</v>
      </c>
      <c r="C75" s="2" t="s">
        <v>177</v>
      </c>
      <c r="D75" s="2"/>
      <c r="E75" s="30"/>
      <c r="F75" s="30"/>
      <c r="G75" s="30"/>
      <c r="H75" s="35" t="e">
        <f aca="true" t="shared" si="2" ref="H75:H106">G75/E75*100</f>
        <v>#DIV/0!</v>
      </c>
    </row>
    <row r="76" spans="1:8" ht="114" customHeight="1">
      <c r="A76" s="40" t="s">
        <v>331</v>
      </c>
      <c r="B76" s="3" t="s">
        <v>181</v>
      </c>
      <c r="C76" s="2" t="s">
        <v>182</v>
      </c>
      <c r="D76" s="2"/>
      <c r="E76" s="4">
        <f>E77</f>
        <v>1461000</v>
      </c>
      <c r="F76" s="4"/>
      <c r="G76" s="4">
        <f>G77</f>
        <v>227000</v>
      </c>
      <c r="H76" s="35">
        <f t="shared" si="2"/>
        <v>15.537303216974674</v>
      </c>
    </row>
    <row r="77" spans="1:8" ht="107.25" customHeight="1">
      <c r="A77" s="40" t="s">
        <v>332</v>
      </c>
      <c r="B77" s="3" t="s">
        <v>183</v>
      </c>
      <c r="C77" s="2" t="s">
        <v>184</v>
      </c>
      <c r="D77" s="2"/>
      <c r="E77" s="4">
        <v>1461000</v>
      </c>
      <c r="F77" s="4"/>
      <c r="G77" s="4">
        <f>227000</f>
        <v>227000</v>
      </c>
      <c r="H77" s="35">
        <f t="shared" si="2"/>
        <v>15.537303216974674</v>
      </c>
    </row>
    <row r="78" spans="1:8" ht="105" customHeight="1">
      <c r="A78" s="40" t="s">
        <v>333</v>
      </c>
      <c r="B78" s="3" t="s">
        <v>185</v>
      </c>
      <c r="C78" s="2" t="s">
        <v>186</v>
      </c>
      <c r="D78" s="2"/>
      <c r="E78" s="30">
        <f>E79</f>
        <v>0</v>
      </c>
      <c r="F78" s="30"/>
      <c r="G78" s="30">
        <f>G79</f>
        <v>0</v>
      </c>
      <c r="H78" s="35" t="e">
        <f t="shared" si="2"/>
        <v>#DIV/0!</v>
      </c>
    </row>
    <row r="79" spans="1:8" ht="108" customHeight="1">
      <c r="A79" s="40" t="s">
        <v>334</v>
      </c>
      <c r="B79" s="3" t="s">
        <v>187</v>
      </c>
      <c r="C79" s="2" t="s">
        <v>184</v>
      </c>
      <c r="D79" s="2"/>
      <c r="E79" s="30"/>
      <c r="F79" s="30"/>
      <c r="G79" s="30"/>
      <c r="H79" s="35" t="e">
        <f t="shared" si="2"/>
        <v>#DIV/0!</v>
      </c>
    </row>
    <row r="80" spans="1:8" s="17" customFormat="1" ht="50.25" customHeight="1">
      <c r="A80" s="39" t="s">
        <v>335</v>
      </c>
      <c r="B80" s="14" t="s">
        <v>188</v>
      </c>
      <c r="C80" s="15" t="s">
        <v>189</v>
      </c>
      <c r="D80" s="15"/>
      <c r="E80" s="16">
        <f>E81+E84</f>
        <v>240000</v>
      </c>
      <c r="F80" s="16"/>
      <c r="G80" s="16">
        <f>G81+G84</f>
        <v>641605.0399999999</v>
      </c>
      <c r="H80" s="35">
        <f t="shared" si="2"/>
        <v>267.3354333333333</v>
      </c>
    </row>
    <row r="81" spans="1:8" ht="60" customHeight="1">
      <c r="A81" s="40" t="s">
        <v>336</v>
      </c>
      <c r="B81" s="3" t="s">
        <v>190</v>
      </c>
      <c r="C81" s="2" t="s">
        <v>191</v>
      </c>
      <c r="D81" s="2"/>
      <c r="E81" s="4">
        <f>E82+E83</f>
        <v>240000</v>
      </c>
      <c r="F81" s="4"/>
      <c r="G81" s="4">
        <f>G82+G83</f>
        <v>641605.0399999999</v>
      </c>
      <c r="H81" s="35">
        <f t="shared" si="2"/>
        <v>267.3354333333333</v>
      </c>
    </row>
    <row r="82" spans="1:8" ht="69.75" customHeight="1">
      <c r="A82" s="40" t="s">
        <v>337</v>
      </c>
      <c r="B82" s="3" t="s">
        <v>284</v>
      </c>
      <c r="C82" s="2" t="s">
        <v>283</v>
      </c>
      <c r="D82" s="2"/>
      <c r="E82" s="4"/>
      <c r="F82" s="4"/>
      <c r="G82" s="4"/>
      <c r="H82" s="35" t="e">
        <f t="shared" si="2"/>
        <v>#DIV/0!</v>
      </c>
    </row>
    <row r="83" spans="1:8" ht="70.5" customHeight="1">
      <c r="A83" s="40" t="s">
        <v>338</v>
      </c>
      <c r="B83" s="3" t="s">
        <v>192</v>
      </c>
      <c r="C83" s="2" t="s">
        <v>193</v>
      </c>
      <c r="D83" s="2"/>
      <c r="E83" s="4">
        <v>240000</v>
      </c>
      <c r="F83" s="4"/>
      <c r="G83" s="4">
        <f>638594.14+163.21+2847.69</f>
        <v>641605.0399999999</v>
      </c>
      <c r="H83" s="35">
        <f t="shared" si="2"/>
        <v>267.3354333333333</v>
      </c>
    </row>
    <row r="84" spans="1:8" ht="73.5" customHeight="1">
      <c r="A84" s="40" t="s">
        <v>339</v>
      </c>
      <c r="B84" s="3" t="s">
        <v>194</v>
      </c>
      <c r="C84" s="2" t="s">
        <v>195</v>
      </c>
      <c r="D84" s="2"/>
      <c r="E84" s="4">
        <f>E85+E86</f>
        <v>0</v>
      </c>
      <c r="F84" s="4"/>
      <c r="G84" s="4">
        <f>G85+G86</f>
        <v>0</v>
      </c>
      <c r="H84" s="35" t="e">
        <f t="shared" si="2"/>
        <v>#DIV/0!</v>
      </c>
    </row>
    <row r="85" spans="1:8" ht="75" customHeight="1">
      <c r="A85" s="40" t="s">
        <v>340</v>
      </c>
      <c r="B85" s="3" t="s">
        <v>196</v>
      </c>
      <c r="C85" s="2" t="s">
        <v>197</v>
      </c>
      <c r="D85" s="2"/>
      <c r="E85" s="30"/>
      <c r="F85" s="30"/>
      <c r="G85" s="30"/>
      <c r="H85" s="35" t="e">
        <f t="shared" si="2"/>
        <v>#DIV/0!</v>
      </c>
    </row>
    <row r="86" spans="1:8" ht="75" customHeight="1">
      <c r="A86" s="40" t="s">
        <v>341</v>
      </c>
      <c r="B86" s="3" t="s">
        <v>198</v>
      </c>
      <c r="C86" s="2" t="s">
        <v>199</v>
      </c>
      <c r="D86" s="2"/>
      <c r="E86" s="4"/>
      <c r="F86" s="4"/>
      <c r="G86" s="4"/>
      <c r="H86" s="35" t="e">
        <f t="shared" si="2"/>
        <v>#DIV/0!</v>
      </c>
    </row>
    <row r="87" spans="1:8" s="13" customFormat="1" ht="33" customHeight="1">
      <c r="A87" s="36" t="s">
        <v>342</v>
      </c>
      <c r="B87" s="10" t="s">
        <v>200</v>
      </c>
      <c r="C87" s="11" t="s">
        <v>201</v>
      </c>
      <c r="D87" s="11"/>
      <c r="E87" s="12">
        <f>E88</f>
        <v>30000</v>
      </c>
      <c r="F87" s="12"/>
      <c r="G87" s="12">
        <f>G88</f>
        <v>27500</v>
      </c>
      <c r="H87" s="35">
        <f t="shared" si="2"/>
        <v>91.66666666666666</v>
      </c>
    </row>
    <row r="88" spans="1:8" s="17" customFormat="1" ht="47.25" customHeight="1">
      <c r="A88" s="39" t="s">
        <v>343</v>
      </c>
      <c r="B88" s="14" t="s">
        <v>202</v>
      </c>
      <c r="C88" s="15" t="s">
        <v>203</v>
      </c>
      <c r="D88" s="15"/>
      <c r="E88" s="16">
        <f>E89+E90</f>
        <v>30000</v>
      </c>
      <c r="F88" s="16"/>
      <c r="G88" s="16">
        <f>G89+G90</f>
        <v>27500</v>
      </c>
      <c r="H88" s="35">
        <f t="shared" si="2"/>
        <v>91.66666666666666</v>
      </c>
    </row>
    <row r="89" spans="1:8" ht="56.25" customHeight="1">
      <c r="A89" s="40" t="s">
        <v>344</v>
      </c>
      <c r="B89" s="3" t="s">
        <v>204</v>
      </c>
      <c r="C89" s="2" t="s">
        <v>205</v>
      </c>
      <c r="D89" s="2"/>
      <c r="E89" s="3"/>
      <c r="F89" s="3"/>
      <c r="G89" s="3"/>
      <c r="H89" s="35" t="e">
        <f t="shared" si="2"/>
        <v>#DIV/0!</v>
      </c>
    </row>
    <row r="90" spans="1:8" ht="61.5" customHeight="1">
      <c r="A90" s="40" t="s">
        <v>345</v>
      </c>
      <c r="B90" s="3" t="s">
        <v>206</v>
      </c>
      <c r="C90" s="2" t="s">
        <v>207</v>
      </c>
      <c r="D90" s="2"/>
      <c r="E90" s="4">
        <v>30000</v>
      </c>
      <c r="F90" s="4"/>
      <c r="G90" s="4">
        <v>27500</v>
      </c>
      <c r="H90" s="35">
        <f t="shared" si="2"/>
        <v>91.66666666666666</v>
      </c>
    </row>
    <row r="91" spans="1:8" s="13" customFormat="1" ht="24.75" customHeight="1">
      <c r="A91" s="36" t="s">
        <v>346</v>
      </c>
      <c r="B91" s="10" t="s">
        <v>208</v>
      </c>
      <c r="C91" s="11" t="s">
        <v>209</v>
      </c>
      <c r="D91" s="11"/>
      <c r="E91" s="12">
        <f>E92+E95</f>
        <v>228000</v>
      </c>
      <c r="F91" s="12"/>
      <c r="G91" s="12">
        <f>G92+G95</f>
        <v>143739.1</v>
      </c>
      <c r="H91" s="35">
        <f t="shared" si="2"/>
        <v>63.0434649122807</v>
      </c>
    </row>
    <row r="92" spans="1:8" s="17" customFormat="1" ht="24" customHeight="1">
      <c r="A92" s="39" t="s">
        <v>347</v>
      </c>
      <c r="B92" s="14" t="s">
        <v>210</v>
      </c>
      <c r="C92" s="15" t="s">
        <v>211</v>
      </c>
      <c r="D92" s="15"/>
      <c r="E92" s="29">
        <f>E93+E94</f>
        <v>0</v>
      </c>
      <c r="F92" s="29"/>
      <c r="G92" s="29">
        <f>G93+G94</f>
        <v>0</v>
      </c>
      <c r="H92" s="35" t="e">
        <f t="shared" si="2"/>
        <v>#DIV/0!</v>
      </c>
    </row>
    <row r="93" spans="1:8" ht="37.5" customHeight="1">
      <c r="A93" s="40" t="s">
        <v>348</v>
      </c>
      <c r="B93" s="3" t="s">
        <v>212</v>
      </c>
      <c r="C93" s="2" t="s">
        <v>213</v>
      </c>
      <c r="D93" s="2"/>
      <c r="E93" s="3"/>
      <c r="F93" s="3"/>
      <c r="G93" s="3"/>
      <c r="H93" s="35" t="e">
        <f t="shared" si="2"/>
        <v>#DIV/0!</v>
      </c>
    </row>
    <row r="94" spans="1:8" ht="40.5" customHeight="1">
      <c r="A94" s="40" t="s">
        <v>349</v>
      </c>
      <c r="B94" s="3" t="s">
        <v>39</v>
      </c>
      <c r="C94" s="2" t="s">
        <v>40</v>
      </c>
      <c r="D94" s="2"/>
      <c r="E94" s="3"/>
      <c r="F94" s="3"/>
      <c r="G94" s="3"/>
      <c r="H94" s="35" t="e">
        <f t="shared" si="2"/>
        <v>#DIV/0!</v>
      </c>
    </row>
    <row r="95" spans="1:8" s="17" customFormat="1" ht="22.5" customHeight="1">
      <c r="A95" s="39" t="s">
        <v>350</v>
      </c>
      <c r="B95" s="14" t="s">
        <v>214</v>
      </c>
      <c r="C95" s="15" t="s">
        <v>215</v>
      </c>
      <c r="D95" s="15"/>
      <c r="E95" s="16">
        <f>E96+E97</f>
        <v>228000</v>
      </c>
      <c r="F95" s="16"/>
      <c r="G95" s="16">
        <f>G96+G97</f>
        <v>143739.1</v>
      </c>
      <c r="H95" s="35">
        <f t="shared" si="2"/>
        <v>63.0434649122807</v>
      </c>
    </row>
    <row r="96" spans="1:8" ht="30" customHeight="1">
      <c r="A96" s="40" t="s">
        <v>351</v>
      </c>
      <c r="B96" s="3" t="s">
        <v>216</v>
      </c>
      <c r="C96" s="2" t="s">
        <v>217</v>
      </c>
      <c r="D96" s="2"/>
      <c r="E96" s="3"/>
      <c r="F96" s="3"/>
      <c r="G96" s="3"/>
      <c r="H96" s="35" t="e">
        <f t="shared" si="2"/>
        <v>#DIV/0!</v>
      </c>
    </row>
    <row r="97" spans="1:8" ht="30.75" customHeight="1">
      <c r="A97" s="40" t="s">
        <v>352</v>
      </c>
      <c r="B97" s="3" t="s">
        <v>218</v>
      </c>
      <c r="C97" s="2" t="s">
        <v>219</v>
      </c>
      <c r="D97" s="2"/>
      <c r="E97" s="4">
        <v>228000</v>
      </c>
      <c r="F97" s="4"/>
      <c r="G97" s="4">
        <v>143739.1</v>
      </c>
      <c r="H97" s="35">
        <f t="shared" si="2"/>
        <v>63.0434649122807</v>
      </c>
    </row>
    <row r="98" spans="1:8" s="13" customFormat="1" ht="31.5" customHeight="1">
      <c r="A98" s="36" t="s">
        <v>353</v>
      </c>
      <c r="B98" s="10" t="s">
        <v>220</v>
      </c>
      <c r="C98" s="11" t="s">
        <v>221</v>
      </c>
      <c r="D98" s="12">
        <f>D99+D157+D164</f>
        <v>3284990</v>
      </c>
      <c r="E98" s="12">
        <f>E99+E157+E164</f>
        <v>81560915.69999999</v>
      </c>
      <c r="F98" s="12">
        <f>F99+F157+F164</f>
        <v>2585690</v>
      </c>
      <c r="G98" s="12">
        <f>G99+G157+G164</f>
        <v>74793140.55</v>
      </c>
      <c r="H98" s="35">
        <f t="shared" si="2"/>
        <v>91.7021834638377</v>
      </c>
    </row>
    <row r="99" spans="1:8" s="13" customFormat="1" ht="47.25" customHeight="1">
      <c r="A99" s="36" t="s">
        <v>354</v>
      </c>
      <c r="B99" s="10" t="s">
        <v>222</v>
      </c>
      <c r="C99" s="11" t="s">
        <v>223</v>
      </c>
      <c r="D99" s="12">
        <f>D100+D107+D134+D138</f>
        <v>3284990</v>
      </c>
      <c r="E99" s="12">
        <f>E100+E107+E134+E138</f>
        <v>81250915.69999999</v>
      </c>
      <c r="F99" s="12">
        <f>F100+F107+F134+F138</f>
        <v>2585690</v>
      </c>
      <c r="G99" s="12">
        <f>G100+G107+G134+G138</f>
        <v>77371808.97</v>
      </c>
      <c r="H99" s="35">
        <f t="shared" si="2"/>
        <v>95.22576860016854</v>
      </c>
    </row>
    <row r="100" spans="1:8" s="13" customFormat="1" ht="45" customHeight="1">
      <c r="A100" s="36" t="s">
        <v>355</v>
      </c>
      <c r="B100" s="10" t="s">
        <v>224</v>
      </c>
      <c r="C100" s="11" t="s">
        <v>225</v>
      </c>
      <c r="D100" s="12">
        <f>D101+D104</f>
        <v>2952000</v>
      </c>
      <c r="E100" s="12">
        <f>E101+E104</f>
        <v>2952000</v>
      </c>
      <c r="F100" s="12">
        <f>F101+F104</f>
        <v>2252700</v>
      </c>
      <c r="G100" s="12">
        <f>G101+G104</f>
        <v>2252700</v>
      </c>
      <c r="H100" s="35">
        <f t="shared" si="2"/>
        <v>76.3109756097561</v>
      </c>
    </row>
    <row r="101" spans="1:8" s="17" customFormat="1" ht="33" customHeight="1">
      <c r="A101" s="39" t="s">
        <v>415</v>
      </c>
      <c r="B101" s="14" t="s">
        <v>226</v>
      </c>
      <c r="C101" s="15" t="s">
        <v>227</v>
      </c>
      <c r="D101" s="16">
        <f>D102+D103</f>
        <v>2452000</v>
      </c>
      <c r="E101" s="16">
        <f>E102+E103</f>
        <v>2452000</v>
      </c>
      <c r="F101" s="16">
        <f>F102+F103</f>
        <v>1835700</v>
      </c>
      <c r="G101" s="16">
        <f>G102+G103</f>
        <v>1835700</v>
      </c>
      <c r="H101" s="35">
        <f t="shared" si="2"/>
        <v>74.86541598694943</v>
      </c>
    </row>
    <row r="102" spans="1:8" ht="42" customHeight="1">
      <c r="A102" s="40" t="s">
        <v>356</v>
      </c>
      <c r="B102" s="3" t="s">
        <v>228</v>
      </c>
      <c r="C102" s="2" t="s">
        <v>229</v>
      </c>
      <c r="D102" s="2"/>
      <c r="E102" s="3"/>
      <c r="F102" s="3"/>
      <c r="G102" s="3"/>
      <c r="H102" s="35" t="e">
        <f t="shared" si="2"/>
        <v>#DIV/0!</v>
      </c>
    </row>
    <row r="103" spans="1:8" ht="41.25" customHeight="1">
      <c r="A103" s="40" t="s">
        <v>357</v>
      </c>
      <c r="B103" s="3" t="s">
        <v>230</v>
      </c>
      <c r="C103" s="2" t="s">
        <v>231</v>
      </c>
      <c r="D103" s="44">
        <f>E103</f>
        <v>2452000</v>
      </c>
      <c r="E103" s="4">
        <f>2754000-302000</f>
        <v>2452000</v>
      </c>
      <c r="F103" s="4">
        <f>G103</f>
        <v>1835700</v>
      </c>
      <c r="G103" s="4">
        <f>1542100+146800+146800</f>
        <v>1835700</v>
      </c>
      <c r="H103" s="35">
        <f t="shared" si="2"/>
        <v>74.86541598694943</v>
      </c>
    </row>
    <row r="104" spans="1:8" s="17" customFormat="1" ht="42" customHeight="1">
      <c r="A104" s="39" t="s">
        <v>358</v>
      </c>
      <c r="B104" s="14" t="s">
        <v>232</v>
      </c>
      <c r="C104" s="15" t="s">
        <v>233</v>
      </c>
      <c r="D104" s="16">
        <f>D105+D106</f>
        <v>500000</v>
      </c>
      <c r="E104" s="16">
        <f>E105+E106</f>
        <v>500000</v>
      </c>
      <c r="F104" s="16">
        <f>F105+F106</f>
        <v>417000</v>
      </c>
      <c r="G104" s="16">
        <f>G105+G106</f>
        <v>417000</v>
      </c>
      <c r="H104" s="35">
        <f t="shared" si="2"/>
        <v>83.39999999999999</v>
      </c>
    </row>
    <row r="105" spans="1:8" ht="44.25" customHeight="1">
      <c r="A105" s="40" t="s">
        <v>359</v>
      </c>
      <c r="B105" s="3" t="s">
        <v>234</v>
      </c>
      <c r="C105" s="2" t="s">
        <v>235</v>
      </c>
      <c r="D105" s="2"/>
      <c r="E105" s="3"/>
      <c r="F105" s="3"/>
      <c r="G105" s="3"/>
      <c r="H105" s="35" t="e">
        <f t="shared" si="2"/>
        <v>#DIV/0!</v>
      </c>
    </row>
    <row r="106" spans="1:8" ht="46.5" customHeight="1">
      <c r="A106" s="40" t="s">
        <v>360</v>
      </c>
      <c r="B106" s="3" t="s">
        <v>236</v>
      </c>
      <c r="C106" s="2" t="s">
        <v>237</v>
      </c>
      <c r="D106" s="44">
        <f>E106</f>
        <v>500000</v>
      </c>
      <c r="E106" s="4">
        <v>500000</v>
      </c>
      <c r="F106" s="4">
        <f>G106</f>
        <v>417000</v>
      </c>
      <c r="G106" s="4">
        <f>333600+41700+41700</f>
        <v>417000</v>
      </c>
      <c r="H106" s="35">
        <f t="shared" si="2"/>
        <v>83.39999999999999</v>
      </c>
    </row>
    <row r="107" spans="1:8" s="13" customFormat="1" ht="47.25" customHeight="1">
      <c r="A107" s="36" t="s">
        <v>361</v>
      </c>
      <c r="B107" s="10" t="s">
        <v>238</v>
      </c>
      <c r="C107" s="11" t="s">
        <v>239</v>
      </c>
      <c r="D107" s="12">
        <f>D108+D111+D114+D118+D121+D124</f>
        <v>282990</v>
      </c>
      <c r="E107" s="12">
        <f>E108+E111+E114+E118+E121+E124</f>
        <v>78076615.69999999</v>
      </c>
      <c r="F107" s="12">
        <f>F108+F111+F114+F118+F121+F124</f>
        <v>282990</v>
      </c>
      <c r="G107" s="12">
        <f>G108+G111+G114+G118+G121+G124</f>
        <v>74896808.97</v>
      </c>
      <c r="H107" s="35">
        <f aca="true" t="shared" si="3" ref="H107:H145">G107/E107*100</f>
        <v>95.92732510049102</v>
      </c>
    </row>
    <row r="108" spans="1:8" s="17" customFormat="1" ht="61.5" customHeight="1">
      <c r="A108" s="39" t="s">
        <v>362</v>
      </c>
      <c r="B108" s="14" t="s">
        <v>240</v>
      </c>
      <c r="C108" s="15" t="s">
        <v>241</v>
      </c>
      <c r="D108" s="16">
        <f>D109+D110</f>
        <v>0</v>
      </c>
      <c r="E108" s="16">
        <f>E109+E110</f>
        <v>0</v>
      </c>
      <c r="F108" s="16">
        <f>F109+F110</f>
        <v>0</v>
      </c>
      <c r="G108" s="16">
        <f>G109+G110</f>
        <v>0</v>
      </c>
      <c r="H108" s="35" t="e">
        <f t="shared" si="3"/>
        <v>#DIV/0!</v>
      </c>
    </row>
    <row r="109" spans="1:8" s="25" customFormat="1" ht="55.5" customHeight="1">
      <c r="A109" s="41" t="s">
        <v>363</v>
      </c>
      <c r="B109" s="3" t="s">
        <v>286</v>
      </c>
      <c r="C109" s="23" t="s">
        <v>285</v>
      </c>
      <c r="D109" s="23"/>
      <c r="E109" s="24"/>
      <c r="F109" s="24"/>
      <c r="G109" s="24"/>
      <c r="H109" s="35" t="e">
        <f t="shared" si="3"/>
        <v>#DIV/0!</v>
      </c>
    </row>
    <row r="110" spans="1:8" ht="60" customHeight="1">
      <c r="A110" s="40" t="s">
        <v>364</v>
      </c>
      <c r="B110" s="3" t="s">
        <v>242</v>
      </c>
      <c r="C110" s="2" t="s">
        <v>243</v>
      </c>
      <c r="D110" s="2"/>
      <c r="E110" s="4"/>
      <c r="F110" s="4"/>
      <c r="G110" s="4"/>
      <c r="H110" s="35" t="e">
        <f t="shared" si="3"/>
        <v>#DIV/0!</v>
      </c>
    </row>
    <row r="111" spans="1:8" s="17" customFormat="1" ht="83.25" customHeight="1">
      <c r="A111" s="39" t="s">
        <v>365</v>
      </c>
      <c r="B111" s="14" t="s">
        <v>41</v>
      </c>
      <c r="C111" s="15" t="s">
        <v>42</v>
      </c>
      <c r="D111" s="16">
        <f>D112+D113</f>
        <v>0</v>
      </c>
      <c r="E111" s="16">
        <f>E112+E113</f>
        <v>0</v>
      </c>
      <c r="F111" s="16">
        <f>F112+F113</f>
        <v>0</v>
      </c>
      <c r="G111" s="16">
        <f>G112+G113</f>
        <v>0</v>
      </c>
      <c r="H111" s="35" t="e">
        <f t="shared" si="3"/>
        <v>#DIV/0!</v>
      </c>
    </row>
    <row r="112" spans="1:8" ht="83.25" customHeight="1">
      <c r="A112" s="40" t="s">
        <v>294</v>
      </c>
      <c r="B112" s="3" t="s">
        <v>43</v>
      </c>
      <c r="C112" s="23" t="s">
        <v>45</v>
      </c>
      <c r="D112" s="23"/>
      <c r="E112" s="4"/>
      <c r="F112" s="4"/>
      <c r="G112" s="4"/>
      <c r="H112" s="35" t="e">
        <f t="shared" si="3"/>
        <v>#DIV/0!</v>
      </c>
    </row>
    <row r="113" spans="1:8" ht="85.5" customHeight="1">
      <c r="A113" s="40" t="s">
        <v>366</v>
      </c>
      <c r="B113" s="3" t="s">
        <v>44</v>
      </c>
      <c r="C113" s="23" t="s">
        <v>46</v>
      </c>
      <c r="D113" s="23"/>
      <c r="E113" s="4"/>
      <c r="F113" s="4"/>
      <c r="G113" s="4"/>
      <c r="H113" s="35" t="e">
        <f t="shared" si="3"/>
        <v>#DIV/0!</v>
      </c>
    </row>
    <row r="114" spans="1:8" s="17" customFormat="1" ht="150" customHeight="1">
      <c r="A114" s="39" t="s">
        <v>367</v>
      </c>
      <c r="B114" s="14" t="s">
        <v>47</v>
      </c>
      <c r="C114" s="15" t="s">
        <v>48</v>
      </c>
      <c r="D114" s="16">
        <f>D115+D116</f>
        <v>0</v>
      </c>
      <c r="E114" s="16">
        <f>E115+E116</f>
        <v>44980290.43</v>
      </c>
      <c r="F114" s="16">
        <f>F115+F116</f>
        <v>0</v>
      </c>
      <c r="G114" s="16">
        <f>G115+G116</f>
        <v>44980290.43</v>
      </c>
      <c r="H114" s="35">
        <f t="shared" si="3"/>
        <v>100</v>
      </c>
    </row>
    <row r="115" spans="1:8" ht="153" customHeight="1">
      <c r="A115" s="40" t="s">
        <v>368</v>
      </c>
      <c r="B115" s="22" t="s">
        <v>50</v>
      </c>
      <c r="C115" s="26" t="s">
        <v>49</v>
      </c>
      <c r="D115" s="26"/>
      <c r="E115" s="4"/>
      <c r="F115" s="4"/>
      <c r="G115" s="4"/>
      <c r="H115" s="35" t="e">
        <f t="shared" si="3"/>
        <v>#DIV/0!</v>
      </c>
    </row>
    <row r="116" spans="1:8" ht="141" customHeight="1">
      <c r="A116" s="40" t="s">
        <v>369</v>
      </c>
      <c r="B116" s="22" t="s">
        <v>51</v>
      </c>
      <c r="C116" s="26" t="s">
        <v>52</v>
      </c>
      <c r="D116" s="26"/>
      <c r="E116" s="4">
        <f>E117</f>
        <v>44980290.43</v>
      </c>
      <c r="F116" s="4"/>
      <c r="G116" s="4">
        <f>G117</f>
        <v>44980290.43</v>
      </c>
      <c r="H116" s="35">
        <f t="shared" si="3"/>
        <v>100</v>
      </c>
    </row>
    <row r="117" spans="1:8" ht="99" customHeight="1">
      <c r="A117" s="40" t="s">
        <v>370</v>
      </c>
      <c r="B117" s="22" t="s">
        <v>53</v>
      </c>
      <c r="C117" s="26" t="s">
        <v>54</v>
      </c>
      <c r="D117" s="26"/>
      <c r="E117" s="4">
        <f>39973887.85+5006402.58</f>
        <v>44980290.43</v>
      </c>
      <c r="F117" s="4"/>
      <c r="G117" s="4">
        <f>29000832+15979458.43</f>
        <v>44980290.43</v>
      </c>
      <c r="H117" s="35">
        <f t="shared" si="3"/>
        <v>100</v>
      </c>
    </row>
    <row r="118" spans="1:8" s="17" customFormat="1" ht="114" customHeight="1">
      <c r="A118" s="39" t="s">
        <v>371</v>
      </c>
      <c r="B118" s="14" t="s">
        <v>58</v>
      </c>
      <c r="C118" s="27" t="s">
        <v>55</v>
      </c>
      <c r="D118" s="16">
        <f>D119</f>
        <v>0</v>
      </c>
      <c r="E118" s="16">
        <f>E119</f>
        <v>31798067.39</v>
      </c>
      <c r="F118" s="16">
        <f>F119</f>
        <v>0</v>
      </c>
      <c r="G118" s="16">
        <f>G119</f>
        <v>28618260.66</v>
      </c>
      <c r="H118" s="35">
        <f t="shared" si="3"/>
        <v>90.0000000283036</v>
      </c>
    </row>
    <row r="119" spans="1:8" ht="113.25" customHeight="1">
      <c r="A119" s="40" t="s">
        <v>372</v>
      </c>
      <c r="B119" s="22" t="s">
        <v>57</v>
      </c>
      <c r="C119" s="26" t="s">
        <v>56</v>
      </c>
      <c r="D119" s="26"/>
      <c r="E119" s="4">
        <f>E120</f>
        <v>31798067.39</v>
      </c>
      <c r="F119" s="4"/>
      <c r="G119" s="4">
        <f>G120</f>
        <v>28618260.66</v>
      </c>
      <c r="H119" s="35">
        <f t="shared" si="3"/>
        <v>90.0000000283036</v>
      </c>
    </row>
    <row r="120" spans="1:8" ht="69" customHeight="1">
      <c r="A120" s="40" t="s">
        <v>373</v>
      </c>
      <c r="B120" s="22" t="s">
        <v>59</v>
      </c>
      <c r="C120" s="26" t="s">
        <v>60</v>
      </c>
      <c r="D120" s="26"/>
      <c r="E120" s="4">
        <f>31798067.39</f>
        <v>31798067.39</v>
      </c>
      <c r="F120" s="4"/>
      <c r="G120" s="4">
        <f>15899033.7+12719226.96</f>
        <v>28618260.66</v>
      </c>
      <c r="H120" s="35">
        <f t="shared" si="3"/>
        <v>90.0000000283036</v>
      </c>
    </row>
    <row r="121" spans="1:8" s="17" customFormat="1" ht="48" customHeight="1">
      <c r="A121" s="39" t="s">
        <v>374</v>
      </c>
      <c r="B121" s="14" t="s">
        <v>61</v>
      </c>
      <c r="C121" s="27" t="s">
        <v>62</v>
      </c>
      <c r="D121" s="16">
        <f>D122+D123</f>
        <v>0</v>
      </c>
      <c r="E121" s="16">
        <f>E122+E123</f>
        <v>0</v>
      </c>
      <c r="F121" s="16">
        <f>F122+F123</f>
        <v>0</v>
      </c>
      <c r="G121" s="16">
        <f>G122+G123</f>
        <v>0</v>
      </c>
      <c r="H121" s="35" t="e">
        <f t="shared" si="3"/>
        <v>#DIV/0!</v>
      </c>
    </row>
    <row r="122" spans="1:8" ht="43.5" customHeight="1">
      <c r="A122" s="40" t="s">
        <v>375</v>
      </c>
      <c r="B122" s="22" t="s">
        <v>63</v>
      </c>
      <c r="C122" s="26" t="s">
        <v>65</v>
      </c>
      <c r="D122" s="26"/>
      <c r="E122" s="4"/>
      <c r="F122" s="4"/>
      <c r="G122" s="4"/>
      <c r="H122" s="35" t="e">
        <f t="shared" si="3"/>
        <v>#DIV/0!</v>
      </c>
    </row>
    <row r="123" spans="1:8" ht="43.5" customHeight="1">
      <c r="A123" s="40" t="s">
        <v>376</v>
      </c>
      <c r="B123" s="22" t="s">
        <v>64</v>
      </c>
      <c r="C123" s="26" t="s">
        <v>66</v>
      </c>
      <c r="D123" s="26"/>
      <c r="E123" s="4"/>
      <c r="F123" s="4"/>
      <c r="G123" s="4"/>
      <c r="H123" s="35" t="e">
        <f t="shared" si="3"/>
        <v>#DIV/0!</v>
      </c>
    </row>
    <row r="124" spans="1:8" s="17" customFormat="1" ht="27.75" customHeight="1">
      <c r="A124" s="39" t="s">
        <v>377</v>
      </c>
      <c r="B124" s="14" t="s">
        <v>244</v>
      </c>
      <c r="C124" s="15" t="s">
        <v>245</v>
      </c>
      <c r="D124" s="16">
        <f>D125+D130</f>
        <v>282990</v>
      </c>
      <c r="E124" s="16">
        <f>E125+E130</f>
        <v>1298257.88</v>
      </c>
      <c r="F124" s="16">
        <f>F125+F130</f>
        <v>282990</v>
      </c>
      <c r="G124" s="16">
        <f>G125+G130</f>
        <v>1298257.88</v>
      </c>
      <c r="H124" s="35">
        <f t="shared" si="3"/>
        <v>100</v>
      </c>
    </row>
    <row r="125" spans="1:8" ht="25.5" customHeight="1">
      <c r="A125" s="40" t="s">
        <v>378</v>
      </c>
      <c r="B125" s="3" t="s">
        <v>246</v>
      </c>
      <c r="C125" s="2" t="s">
        <v>247</v>
      </c>
      <c r="D125" s="3">
        <f>D126+D127+D128+D129</f>
        <v>0</v>
      </c>
      <c r="E125" s="3">
        <f>E126+E127+E128+E129</f>
        <v>0</v>
      </c>
      <c r="F125" s="3">
        <f>F126+F127+F128+F129</f>
        <v>0</v>
      </c>
      <c r="G125" s="3">
        <f>G126+G127+G128+G129</f>
        <v>0</v>
      </c>
      <c r="H125" s="35" t="e">
        <f t="shared" si="3"/>
        <v>#DIV/0!</v>
      </c>
    </row>
    <row r="126" spans="1:8" ht="18" customHeight="1">
      <c r="A126" s="40" t="s">
        <v>379</v>
      </c>
      <c r="B126" s="43"/>
      <c r="C126" s="42" t="s">
        <v>411</v>
      </c>
      <c r="D126" s="2"/>
      <c r="E126" s="3"/>
      <c r="F126" s="3"/>
      <c r="G126" s="3"/>
      <c r="H126" s="35"/>
    </row>
    <row r="127" spans="1:8" ht="18" customHeight="1">
      <c r="A127" s="40" t="s">
        <v>379</v>
      </c>
      <c r="B127" s="43"/>
      <c r="C127" s="42" t="s">
        <v>414</v>
      </c>
      <c r="D127" s="2"/>
      <c r="E127" s="3"/>
      <c r="F127" s="3"/>
      <c r="G127" s="3"/>
      <c r="H127" s="35"/>
    </row>
    <row r="128" spans="1:8" ht="18" customHeight="1">
      <c r="A128" s="40"/>
      <c r="B128" s="43"/>
      <c r="C128" s="42"/>
      <c r="D128" s="2"/>
      <c r="E128" s="3"/>
      <c r="F128" s="3"/>
      <c r="G128" s="3"/>
      <c r="H128" s="35"/>
    </row>
    <row r="129" spans="1:8" ht="18" customHeight="1">
      <c r="A129" s="40" t="s">
        <v>379</v>
      </c>
      <c r="B129" s="3"/>
      <c r="C129" s="2"/>
      <c r="D129" s="2"/>
      <c r="E129" s="3"/>
      <c r="F129" s="3"/>
      <c r="G129" s="3"/>
      <c r="H129" s="35"/>
    </row>
    <row r="130" spans="1:10" ht="27" customHeight="1">
      <c r="A130" s="40" t="s">
        <v>380</v>
      </c>
      <c r="B130" s="3" t="s">
        <v>248</v>
      </c>
      <c r="C130" s="2" t="s">
        <v>249</v>
      </c>
      <c r="D130" s="4">
        <f>D131+D132+D133</f>
        <v>282990</v>
      </c>
      <c r="E130" s="4">
        <f>E131+E132+E133</f>
        <v>1298257.88</v>
      </c>
      <c r="F130" s="4">
        <f>F131+F132+F133</f>
        <v>282990</v>
      </c>
      <c r="G130" s="4">
        <f>G131+G132+G133</f>
        <v>1298257.88</v>
      </c>
      <c r="H130" s="35">
        <f t="shared" si="3"/>
        <v>100</v>
      </c>
      <c r="J130" s="46"/>
    </row>
    <row r="131" spans="1:8" ht="18.75" customHeight="1">
      <c r="A131" s="40" t="s">
        <v>379</v>
      </c>
      <c r="B131" s="43"/>
      <c r="C131" s="42" t="s">
        <v>411</v>
      </c>
      <c r="D131" s="44">
        <f>E131</f>
        <v>282990</v>
      </c>
      <c r="E131" s="4">
        <v>282990</v>
      </c>
      <c r="F131" s="4">
        <f>G131</f>
        <v>282990</v>
      </c>
      <c r="G131" s="4">
        <f>141495+141495</f>
        <v>282990</v>
      </c>
      <c r="H131" s="35"/>
    </row>
    <row r="132" spans="1:8" ht="18.75" customHeight="1">
      <c r="A132" s="40" t="s">
        <v>379</v>
      </c>
      <c r="B132" s="43"/>
      <c r="C132" s="42" t="s">
        <v>412</v>
      </c>
      <c r="D132" s="2"/>
      <c r="E132" s="4"/>
      <c r="F132" s="4"/>
      <c r="G132" s="4"/>
      <c r="H132" s="35"/>
    </row>
    <row r="133" spans="1:10" ht="51" customHeight="1">
      <c r="A133" s="40" t="s">
        <v>379</v>
      </c>
      <c r="B133" s="43"/>
      <c r="C133" s="42" t="s">
        <v>413</v>
      </c>
      <c r="D133" s="2"/>
      <c r="E133" s="4">
        <f>1100328.75-85060.87</f>
        <v>1015267.88</v>
      </c>
      <c r="F133" s="4"/>
      <c r="G133" s="4">
        <v>1015267.88</v>
      </c>
      <c r="H133" s="35"/>
      <c r="J133" s="46"/>
    </row>
    <row r="134" spans="1:8" s="13" customFormat="1" ht="38.25">
      <c r="A134" s="36" t="s">
        <v>381</v>
      </c>
      <c r="B134" s="10" t="s">
        <v>250</v>
      </c>
      <c r="C134" s="11" t="s">
        <v>251</v>
      </c>
      <c r="D134" s="11"/>
      <c r="E134" s="12">
        <f>E135</f>
        <v>172300</v>
      </c>
      <c r="F134" s="12"/>
      <c r="G134" s="12">
        <f>G135</f>
        <v>172300</v>
      </c>
      <c r="H134" s="35">
        <f t="shared" si="3"/>
        <v>100</v>
      </c>
    </row>
    <row r="135" spans="1:8" s="17" customFormat="1" ht="53.25" customHeight="1">
      <c r="A135" s="39" t="s">
        <v>382</v>
      </c>
      <c r="B135" s="14" t="s">
        <v>252</v>
      </c>
      <c r="C135" s="15" t="s">
        <v>253</v>
      </c>
      <c r="D135" s="15"/>
      <c r="E135" s="16">
        <f>E136+E137</f>
        <v>172300</v>
      </c>
      <c r="F135" s="16"/>
      <c r="G135" s="16">
        <f>G136+G137</f>
        <v>172300</v>
      </c>
      <c r="H135" s="35">
        <f t="shared" si="3"/>
        <v>100</v>
      </c>
    </row>
    <row r="136" spans="1:8" ht="56.25" customHeight="1">
      <c r="A136" s="40" t="s">
        <v>383</v>
      </c>
      <c r="B136" s="3" t="s">
        <v>254</v>
      </c>
      <c r="C136" s="2" t="s">
        <v>255</v>
      </c>
      <c r="D136" s="2"/>
      <c r="E136" s="30"/>
      <c r="F136" s="30"/>
      <c r="G136" s="30"/>
      <c r="H136" s="35" t="e">
        <f t="shared" si="3"/>
        <v>#DIV/0!</v>
      </c>
    </row>
    <row r="137" spans="1:8" ht="63.75">
      <c r="A137" s="40" t="s">
        <v>384</v>
      </c>
      <c r="B137" s="3" t="s">
        <v>256</v>
      </c>
      <c r="C137" s="2" t="s">
        <v>257</v>
      </c>
      <c r="D137" s="2"/>
      <c r="E137" s="4">
        <v>172300</v>
      </c>
      <c r="F137" s="4"/>
      <c r="G137" s="4">
        <f>146500+25800</f>
        <v>172300</v>
      </c>
      <c r="H137" s="35">
        <f t="shared" si="3"/>
        <v>100</v>
      </c>
    </row>
    <row r="138" spans="1:8" s="13" customFormat="1" ht="24.75" customHeight="1">
      <c r="A138" s="36" t="s">
        <v>385</v>
      </c>
      <c r="B138" s="10" t="s">
        <v>258</v>
      </c>
      <c r="C138" s="11" t="s">
        <v>259</v>
      </c>
      <c r="D138" s="12">
        <f>D139+D142+D145+D148</f>
        <v>50000</v>
      </c>
      <c r="E138" s="12">
        <f>E139+E142+E145+E148</f>
        <v>50000</v>
      </c>
      <c r="F138" s="12">
        <f>F139+F142+F145+F148</f>
        <v>50000</v>
      </c>
      <c r="G138" s="12">
        <f>G139+G142+G145+G148</f>
        <v>50000</v>
      </c>
      <c r="H138" s="35">
        <f t="shared" si="3"/>
        <v>100</v>
      </c>
    </row>
    <row r="139" spans="1:8" s="17" customFormat="1" ht="86.25" customHeight="1">
      <c r="A139" s="39" t="s">
        <v>386</v>
      </c>
      <c r="B139" s="14" t="s">
        <v>260</v>
      </c>
      <c r="C139" s="15" t="s">
        <v>71</v>
      </c>
      <c r="D139" s="29">
        <f>D140+D141</f>
        <v>50000</v>
      </c>
      <c r="E139" s="29">
        <f>E140+E141</f>
        <v>50000</v>
      </c>
      <c r="F139" s="29">
        <f>F140+F141</f>
        <v>50000</v>
      </c>
      <c r="G139" s="29">
        <f>G140+G141</f>
        <v>50000</v>
      </c>
      <c r="H139" s="35">
        <f t="shared" si="3"/>
        <v>100</v>
      </c>
    </row>
    <row r="140" spans="1:8" ht="78.75" customHeight="1">
      <c r="A140" s="40" t="s">
        <v>387</v>
      </c>
      <c r="B140" s="3" t="s">
        <v>72</v>
      </c>
      <c r="C140" s="2" t="s">
        <v>73</v>
      </c>
      <c r="D140" s="2"/>
      <c r="E140" s="30"/>
      <c r="F140" s="30"/>
      <c r="G140" s="30"/>
      <c r="H140" s="35" t="e">
        <f t="shared" si="3"/>
        <v>#DIV/0!</v>
      </c>
    </row>
    <row r="141" spans="1:8" ht="82.5" customHeight="1">
      <c r="A141" s="40" t="s">
        <v>388</v>
      </c>
      <c r="B141" s="3" t="s">
        <v>68</v>
      </c>
      <c r="C141" s="2" t="s">
        <v>67</v>
      </c>
      <c r="D141" s="45">
        <f>E141</f>
        <v>50000</v>
      </c>
      <c r="E141" s="30">
        <v>50000</v>
      </c>
      <c r="F141" s="30">
        <f>G141</f>
        <v>50000</v>
      </c>
      <c r="G141" s="30">
        <v>50000</v>
      </c>
      <c r="H141" s="35">
        <f t="shared" si="3"/>
        <v>100</v>
      </c>
    </row>
    <row r="142" spans="1:8" s="17" customFormat="1" ht="81.75" customHeight="1">
      <c r="A142" s="39" t="s">
        <v>389</v>
      </c>
      <c r="B142" s="14" t="s">
        <v>74</v>
      </c>
      <c r="C142" s="15" t="s">
        <v>75</v>
      </c>
      <c r="D142" s="15"/>
      <c r="E142" s="16">
        <f>E143+E144</f>
        <v>0</v>
      </c>
      <c r="F142" s="16"/>
      <c r="G142" s="16">
        <f>G143+G144</f>
        <v>0</v>
      </c>
      <c r="H142" s="35" t="e">
        <f t="shared" si="3"/>
        <v>#DIV/0!</v>
      </c>
    </row>
    <row r="143" spans="1:8" ht="83.25" customHeight="1">
      <c r="A143" s="40" t="s">
        <v>390</v>
      </c>
      <c r="B143" s="3" t="s">
        <v>76</v>
      </c>
      <c r="C143" s="2" t="s">
        <v>0</v>
      </c>
      <c r="D143" s="2"/>
      <c r="E143" s="30"/>
      <c r="F143" s="30"/>
      <c r="G143" s="30"/>
      <c r="H143" s="35" t="e">
        <f t="shared" si="3"/>
        <v>#DIV/0!</v>
      </c>
    </row>
    <row r="144" spans="1:8" ht="96" customHeight="1">
      <c r="A144" s="40" t="s">
        <v>391</v>
      </c>
      <c r="B144" s="3" t="s">
        <v>1</v>
      </c>
      <c r="C144" s="2" t="s">
        <v>2</v>
      </c>
      <c r="D144" s="2"/>
      <c r="E144" s="4"/>
      <c r="F144" s="4"/>
      <c r="G144" s="4"/>
      <c r="H144" s="35" t="e">
        <f t="shared" si="3"/>
        <v>#DIV/0!</v>
      </c>
    </row>
    <row r="145" spans="1:8" s="17" customFormat="1" ht="90" customHeight="1">
      <c r="A145" s="39" t="s">
        <v>392</v>
      </c>
      <c r="B145" s="14" t="s">
        <v>3</v>
      </c>
      <c r="C145" s="15" t="s">
        <v>4</v>
      </c>
      <c r="D145" s="16">
        <f>D146+D147</f>
        <v>0</v>
      </c>
      <c r="E145" s="16">
        <f>E146+E147</f>
        <v>0</v>
      </c>
      <c r="F145" s="16">
        <f>F146+F147</f>
        <v>0</v>
      </c>
      <c r="G145" s="16">
        <f>G146+G147</f>
        <v>0</v>
      </c>
      <c r="H145" s="35" t="e">
        <f t="shared" si="3"/>
        <v>#DIV/0!</v>
      </c>
    </row>
    <row r="146" spans="1:8" ht="70.5" customHeight="1">
      <c r="A146" s="40" t="s">
        <v>393</v>
      </c>
      <c r="B146" s="3" t="s">
        <v>5</v>
      </c>
      <c r="C146" s="2" t="s">
        <v>6</v>
      </c>
      <c r="D146" s="2"/>
      <c r="E146" s="30"/>
      <c r="F146" s="30"/>
      <c r="G146" s="30"/>
      <c r="H146" s="35" t="e">
        <f aca="true" t="shared" si="4" ref="H146:H166">G146/E146*100</f>
        <v>#DIV/0!</v>
      </c>
    </row>
    <row r="147" spans="1:8" ht="72" customHeight="1">
      <c r="A147" s="40" t="s">
        <v>394</v>
      </c>
      <c r="B147" s="3" t="s">
        <v>7</v>
      </c>
      <c r="C147" s="2" t="s">
        <v>8</v>
      </c>
      <c r="D147" s="2"/>
      <c r="E147" s="4"/>
      <c r="F147" s="4"/>
      <c r="G147" s="4"/>
      <c r="H147" s="35" t="e">
        <f t="shared" si="4"/>
        <v>#DIV/0!</v>
      </c>
    </row>
    <row r="148" spans="1:8" s="17" customFormat="1" ht="36.75" customHeight="1">
      <c r="A148" s="39" t="s">
        <v>395</v>
      </c>
      <c r="B148" s="14" t="s">
        <v>9</v>
      </c>
      <c r="C148" s="15" t="s">
        <v>10</v>
      </c>
      <c r="D148" s="16">
        <f>D149+D153</f>
        <v>0</v>
      </c>
      <c r="E148" s="16">
        <f>E149+E153</f>
        <v>0</v>
      </c>
      <c r="F148" s="16">
        <f>F149+F153</f>
        <v>0</v>
      </c>
      <c r="G148" s="16">
        <f>G149+G153</f>
        <v>0</v>
      </c>
      <c r="H148" s="35" t="e">
        <f t="shared" si="4"/>
        <v>#DIV/0!</v>
      </c>
    </row>
    <row r="149" spans="1:8" ht="30.75" customHeight="1">
      <c r="A149" s="40" t="s">
        <v>396</v>
      </c>
      <c r="B149" s="3" t="s">
        <v>11</v>
      </c>
      <c r="C149" s="2" t="s">
        <v>12</v>
      </c>
      <c r="D149" s="30">
        <f>D150+D151+D152</f>
        <v>0</v>
      </c>
      <c r="E149" s="30">
        <f>E150+E151+E152</f>
        <v>0</v>
      </c>
      <c r="F149" s="30">
        <f>F150+F151+F152</f>
        <v>0</v>
      </c>
      <c r="G149" s="30">
        <f>G150+G151+G152</f>
        <v>0</v>
      </c>
      <c r="H149" s="35" t="e">
        <f t="shared" si="4"/>
        <v>#DIV/0!</v>
      </c>
    </row>
    <row r="150" spans="1:8" ht="36" customHeight="1">
      <c r="A150" s="40" t="s">
        <v>379</v>
      </c>
      <c r="B150" s="43"/>
      <c r="C150" s="42" t="s">
        <v>410</v>
      </c>
      <c r="D150" s="2"/>
      <c r="E150" s="30"/>
      <c r="F150" s="30"/>
      <c r="G150" s="30"/>
      <c r="H150" s="35"/>
    </row>
    <row r="151" spans="1:8" ht="36" customHeight="1">
      <c r="A151" s="40"/>
      <c r="B151" s="43"/>
      <c r="C151" s="42"/>
      <c r="D151" s="2"/>
      <c r="E151" s="30"/>
      <c r="F151" s="30"/>
      <c r="G151" s="30"/>
      <c r="H151" s="35"/>
    </row>
    <row r="152" spans="1:8" ht="22.5" customHeight="1">
      <c r="A152" s="40" t="s">
        <v>379</v>
      </c>
      <c r="B152" s="43"/>
      <c r="C152" s="2"/>
      <c r="D152" s="2"/>
      <c r="E152" s="30"/>
      <c r="F152" s="30"/>
      <c r="G152" s="30"/>
      <c r="H152" s="35"/>
    </row>
    <row r="153" spans="1:8" ht="38.25">
      <c r="A153" s="40" t="s">
        <v>397</v>
      </c>
      <c r="B153" s="3" t="s">
        <v>13</v>
      </c>
      <c r="C153" s="2" t="s">
        <v>14</v>
      </c>
      <c r="D153" s="4">
        <f>D154+D155+D156</f>
        <v>0</v>
      </c>
      <c r="E153" s="4">
        <f>E154+E155+E156</f>
        <v>0</v>
      </c>
      <c r="F153" s="4">
        <f>F154+F155+F156</f>
        <v>0</v>
      </c>
      <c r="G153" s="4">
        <f>G154+G155+G156</f>
        <v>0</v>
      </c>
      <c r="H153" s="35" t="e">
        <f t="shared" si="4"/>
        <v>#DIV/0!</v>
      </c>
    </row>
    <row r="154" spans="1:8" ht="34.5" customHeight="1">
      <c r="A154" s="40" t="s">
        <v>379</v>
      </c>
      <c r="B154" s="43"/>
      <c r="C154" s="42" t="s">
        <v>410</v>
      </c>
      <c r="D154" s="2"/>
      <c r="E154" s="4"/>
      <c r="F154" s="4"/>
      <c r="G154" s="4"/>
      <c r="H154" s="35"/>
    </row>
    <row r="155" spans="1:8" ht="34.5" customHeight="1">
      <c r="A155" s="40"/>
      <c r="B155" s="43"/>
      <c r="C155" s="42"/>
      <c r="D155" s="2"/>
      <c r="E155" s="4"/>
      <c r="F155" s="4"/>
      <c r="G155" s="4"/>
      <c r="H155" s="35"/>
    </row>
    <row r="156" spans="1:8" ht="21" customHeight="1">
      <c r="A156" s="40" t="s">
        <v>379</v>
      </c>
      <c r="B156" s="3"/>
      <c r="C156" s="2"/>
      <c r="D156" s="2"/>
      <c r="E156" s="4"/>
      <c r="F156" s="4"/>
      <c r="G156" s="4"/>
      <c r="H156" s="35"/>
    </row>
    <row r="157" spans="1:8" s="13" customFormat="1" ht="24.75" customHeight="1">
      <c r="A157" s="36" t="s">
        <v>398</v>
      </c>
      <c r="B157" s="10" t="s">
        <v>15</v>
      </c>
      <c r="C157" s="11" t="s">
        <v>16</v>
      </c>
      <c r="D157" s="11"/>
      <c r="E157" s="12">
        <f>E158+E161</f>
        <v>310000</v>
      </c>
      <c r="F157" s="12"/>
      <c r="G157" s="12">
        <f>G158+G161</f>
        <v>309610</v>
      </c>
      <c r="H157" s="35">
        <f t="shared" si="4"/>
        <v>99.8741935483871</v>
      </c>
    </row>
    <row r="158" spans="1:8" s="17" customFormat="1" ht="29.25" customHeight="1">
      <c r="A158" s="39" t="s">
        <v>399</v>
      </c>
      <c r="B158" s="14" t="s">
        <v>17</v>
      </c>
      <c r="C158" s="15" t="s">
        <v>18</v>
      </c>
      <c r="D158" s="15"/>
      <c r="E158" s="29">
        <f>E159+E160</f>
        <v>0</v>
      </c>
      <c r="F158" s="29"/>
      <c r="G158" s="29">
        <f>G159+G160</f>
        <v>0</v>
      </c>
      <c r="H158" s="35" t="e">
        <f t="shared" si="4"/>
        <v>#DIV/0!</v>
      </c>
    </row>
    <row r="159" spans="1:8" ht="52.5" customHeight="1">
      <c r="A159" s="40" t="s">
        <v>400</v>
      </c>
      <c r="B159" s="3" t="s">
        <v>19</v>
      </c>
      <c r="C159" s="2" t="s">
        <v>20</v>
      </c>
      <c r="D159" s="2"/>
      <c r="E159" s="30"/>
      <c r="F159" s="30"/>
      <c r="G159" s="30"/>
      <c r="H159" s="35" t="e">
        <f t="shared" si="4"/>
        <v>#DIV/0!</v>
      </c>
    </row>
    <row r="160" spans="1:8" ht="27.75" customHeight="1">
      <c r="A160" s="40" t="s">
        <v>401</v>
      </c>
      <c r="B160" s="3" t="s">
        <v>21</v>
      </c>
      <c r="C160" s="2" t="s">
        <v>18</v>
      </c>
      <c r="D160" s="2"/>
      <c r="E160" s="30"/>
      <c r="F160" s="30"/>
      <c r="G160" s="30"/>
      <c r="H160" s="35" t="e">
        <f t="shared" si="4"/>
        <v>#DIV/0!</v>
      </c>
    </row>
    <row r="161" spans="1:8" s="17" customFormat="1" ht="29.25" customHeight="1">
      <c r="A161" s="39" t="s">
        <v>402</v>
      </c>
      <c r="B161" s="14" t="s">
        <v>22</v>
      </c>
      <c r="C161" s="15" t="s">
        <v>23</v>
      </c>
      <c r="D161" s="15"/>
      <c r="E161" s="16">
        <f>E162+E163</f>
        <v>310000</v>
      </c>
      <c r="F161" s="16"/>
      <c r="G161" s="16">
        <f>G162+G163</f>
        <v>309610</v>
      </c>
      <c r="H161" s="35">
        <f t="shared" si="4"/>
        <v>99.8741935483871</v>
      </c>
    </row>
    <row r="162" spans="1:8" ht="63.75">
      <c r="A162" s="40" t="s">
        <v>403</v>
      </c>
      <c r="B162" s="3" t="s">
        <v>24</v>
      </c>
      <c r="C162" s="2" t="s">
        <v>25</v>
      </c>
      <c r="D162" s="2"/>
      <c r="E162" s="4">
        <f>25000+25000</f>
        <v>50000</v>
      </c>
      <c r="F162" s="4"/>
      <c r="G162" s="4">
        <v>50110</v>
      </c>
      <c r="H162" s="35">
        <f t="shared" si="4"/>
        <v>100.22</v>
      </c>
    </row>
    <row r="163" spans="1:8" ht="28.5" customHeight="1">
      <c r="A163" s="40" t="s">
        <v>404</v>
      </c>
      <c r="B163" s="3" t="s">
        <v>26</v>
      </c>
      <c r="C163" s="2" t="s">
        <v>23</v>
      </c>
      <c r="D163" s="2"/>
      <c r="E163" s="4">
        <f>25000+235000</f>
        <v>260000</v>
      </c>
      <c r="F163" s="4"/>
      <c r="G163" s="4">
        <f>129500+100000+30000</f>
        <v>259500</v>
      </c>
      <c r="H163" s="35">
        <f t="shared" si="4"/>
        <v>99.8076923076923</v>
      </c>
    </row>
    <row r="164" spans="1:8" s="13" customFormat="1" ht="63.75">
      <c r="A164" s="36" t="s">
        <v>405</v>
      </c>
      <c r="B164" s="10" t="s">
        <v>27</v>
      </c>
      <c r="C164" s="11" t="s">
        <v>28</v>
      </c>
      <c r="D164" s="11"/>
      <c r="E164" s="10">
        <f>E165+E166</f>
        <v>0</v>
      </c>
      <c r="F164" s="10"/>
      <c r="G164" s="10">
        <f>G165+G166</f>
        <v>-2888278.42</v>
      </c>
      <c r="H164" s="35" t="e">
        <f t="shared" si="4"/>
        <v>#DIV/0!</v>
      </c>
    </row>
    <row r="165" spans="1:8" ht="55.5" customHeight="1">
      <c r="A165" s="40" t="s">
        <v>406</v>
      </c>
      <c r="B165" s="3" t="s">
        <v>29</v>
      </c>
      <c r="C165" s="2" t="s">
        <v>30</v>
      </c>
      <c r="D165" s="2"/>
      <c r="E165" s="30"/>
      <c r="F165" s="30"/>
      <c r="G165" s="30"/>
      <c r="H165" s="35" t="e">
        <f t="shared" si="4"/>
        <v>#DIV/0!</v>
      </c>
    </row>
    <row r="166" spans="1:8" ht="54.75" customHeight="1">
      <c r="A166" s="40" t="s">
        <v>407</v>
      </c>
      <c r="B166" s="3" t="s">
        <v>31</v>
      </c>
      <c r="C166" s="2" t="s">
        <v>32</v>
      </c>
      <c r="D166" s="2"/>
      <c r="E166" s="30"/>
      <c r="F166" s="30"/>
      <c r="G166" s="30">
        <v>-2888278.42</v>
      </c>
      <c r="H166" s="35" t="e">
        <f t="shared" si="4"/>
        <v>#DIV/0!</v>
      </c>
    </row>
    <row r="169" spans="1:4" ht="12.75">
      <c r="A169" s="47" t="s">
        <v>420</v>
      </c>
      <c r="B169" s="47"/>
      <c r="D169" t="s">
        <v>421</v>
      </c>
    </row>
    <row r="172" spans="1:4" ht="12.75">
      <c r="A172" s="47" t="s">
        <v>288</v>
      </c>
      <c r="B172" s="47"/>
      <c r="D172" t="s">
        <v>422</v>
      </c>
    </row>
  </sheetData>
  <sheetProtection/>
  <mergeCells count="6">
    <mergeCell ref="A169:B169"/>
    <mergeCell ref="A172:B172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One</cp:lastModifiedBy>
  <cp:lastPrinted>2016-11-03T08:24:20Z</cp:lastPrinted>
  <dcterms:created xsi:type="dcterms:W3CDTF">2004-03-19T10:46:52Z</dcterms:created>
  <dcterms:modified xsi:type="dcterms:W3CDTF">2016-11-03T08:24:25Z</dcterms:modified>
  <cp:category/>
  <cp:version/>
  <cp:contentType/>
  <cp:contentStatus/>
</cp:coreProperties>
</file>