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<sst xmlns="http://schemas.openxmlformats.org/spreadsheetml/2006/main" count="394" uniqueCount="389">
  <si>
    <t>000 1 13 02990 00 0000 130</t>
  </si>
  <si>
    <t>000 1 06 06033 13 0000 110</t>
  </si>
  <si>
    <t>1,1817</t>
  </si>
  <si>
    <t>Прочие доходы от компенсации затрат государства</t>
  </si>
  <si>
    <t>Дотации на выравнивание бюджетной обеспеченности</t>
  </si>
  <si>
    <t>Дотации бюджетам бюджетной системы Российской Федерации</t>
  </si>
  <si>
    <t>000 1 16 00000 00 0000 000</t>
  </si>
  <si>
    <t>Иные межбюджетные трансферты</t>
  </si>
  <si>
    <t>Единый сельскохозяйственный налог</t>
  </si>
  <si>
    <t>000 1 06 06033 10 0000 110</t>
  </si>
  <si>
    <t>1,984</t>
  </si>
  <si>
    <t>1,189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</si>
  <si>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</si>
  <si>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000 1 14 06000 00 0000 430</t>
  </si>
  <si>
    <t>1,802</t>
  </si>
  <si>
    <t>Прочие неналоговые доходы бюджетов сельских поселений</t>
  </si>
  <si>
    <t>ДОХОДЫ ОТ ПРОДАЖИ МАТЕРИАЛЬНЫХ И НЕМАТЕРИАЛЬНЫХ АКТИВОВ</t>
  </si>
  <si>
    <t>ПРОЧИЕ НЕНАЛОГОВЫЕ ДОХОДЫ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</si>
  <si>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</si>
  <si>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Невыясненные поступления, зачисляемые в бюджеты сельских 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</si>
  <si>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</si>
  <si>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</si>
  <si>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000 1 06 06030 00 0000 110</t>
  </si>
  <si>
    <t>1,598</t>
  </si>
  <si>
    <t>Прочие субсидии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</si>
  <si>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</si>
  <si>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</si>
  <si>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</si>
  <si>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000 1 01 00000 00 0000 000</t>
  </si>
  <si>
    <t>Прочие межбюджетные трансферты, передаваемые бюджетам</t>
  </si>
  <si>
    <t>Доходы от продажи квартир, находящихся в собственности городских поселений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</si>
  <si>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</si>
  <si>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1,1507</t>
  </si>
  <si>
    <t>Прочие поступления от денежных взысканий (штрафов) и иных сумм в возмещение ущерба, зачисляемые в бюджеты сельских  поселений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</si>
  <si>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</si>
  <si>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Дотации бюджетам на поддержку мер по обеспечению сбалансированности бюджетов</t>
  </si>
  <si>
    <t>1,3404</t>
  </si>
  <si>
    <t>Прочие доходы от оказания платных услуг (работ) получателями средств бюджетов сельских поселений</t>
  </si>
  <si>
    <t>ГОСУДАРСТВЕННАЯ ПОШЛИНА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</si>
  <si>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</si>
  <si>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 УСЛУГИ), РЕАЛИЗУЕМЫЕ НА ТЕРРИТОРИИ РОССИЙСКОЙ ФЕДЕРАЦИИ</t>
  </si>
  <si>
    <t>000 2 02 01001 00 0000 151</t>
  </si>
  <si>
    <t>000 1 09 04050 00 0000 110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</si>
  <si>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</si>
  <si>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000 2 00 00000 00 0000 000</t>
  </si>
  <si>
    <t>1,808</t>
  </si>
  <si>
    <t>1,72</t>
  </si>
  <si>
    <t>000 2 07 05020 10 0000 180</t>
  </si>
  <si>
    <t>1,19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</si>
  <si>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</si>
  <si>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1,3818</t>
  </si>
  <si>
    <t>1,128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</si>
  <si>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</si>
  <si>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000 2 07 05020 13 0000 180</t>
  </si>
  <si>
    <t>000 1 09 04053 13 0000 110</t>
  </si>
  <si>
    <t>1,512</t>
  </si>
  <si>
    <t>Прочие доходы от компенсации затрат  бюджетов городских поселений</t>
  </si>
  <si>
    <t>000 2 02 02089 13 0002 151</t>
  </si>
  <si>
    <t>Земельный налог с организаций, обладающих земельным участком, расположенным в границах сельских  поселений</t>
  </si>
  <si>
    <t>000 1 08 04000 01 0000 110</t>
  </si>
  <si>
    <t>1,3816</t>
  </si>
  <si>
    <t>1,608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</si>
  <si>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</si>
  <si>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1,1344</t>
  </si>
  <si>
    <t>1,17</t>
  </si>
  <si>
    <t>1,925</t>
  </si>
  <si>
    <t>Земельный налог с организаций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</si>
  <si>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</si>
  <si>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НАЛОГИ НА СОВОКУПНЫЙ ДОХОД</t>
  </si>
  <si>
    <t>000 1 13 01995 10 0000 130</t>
  </si>
  <si>
    <t>000 1 05 03010 01 0000 110</t>
  </si>
  <si>
    <t>1,1369</t>
  </si>
  <si>
    <t>1,145</t>
  </si>
  <si>
    <t>000 1 13 01995 13 0000 130</t>
  </si>
  <si>
    <t>000 1 11 09000 00 0000 120</t>
  </si>
  <si>
    <t>Прочие субсидии бюджетам городских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</si>
  <si>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</si>
  <si>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000 1 01 02000 01 0000 110</t>
  </si>
  <si>
    <t>1,2276</t>
  </si>
  <si>
    <t>000 1 03 02250 01 0000 110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</si>
  <si>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</si>
  <si>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>1,923</t>
  </si>
  <si>
    <t>000 1 14 02053 10 0000 440</t>
  </si>
  <si>
    <t>1,1815</t>
  </si>
  <si>
    <t>1,160</t>
  </si>
  <si>
    <t>Невыясненные поступления, зачисляемые в бюджеты городских поселений</t>
  </si>
  <si>
    <t>1,3053</t>
  </si>
  <si>
    <t>Прочие субсидии бюджетам сельских поселений</t>
  </si>
  <si>
    <t>000 1 13 02000 00 0000 130</t>
  </si>
  <si>
    <t>000 1 11 07015 13 0000 120</t>
  </si>
  <si>
    <t>Субвенции бюджетам бюджетной системы Российской Федерации</t>
  </si>
  <si>
    <t>№ листа / № строки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</si>
  <si>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</si>
  <si>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1,2374</t>
  </si>
  <si>
    <t>1,181</t>
  </si>
  <si>
    <t>1,295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</si>
  <si>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</si>
  <si>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Дотации бюджетам сельских поселений на выравнивание бюджетной обеспеченности</t>
  </si>
  <si>
    <t>1,844</t>
  </si>
  <si>
    <t>1,433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</si>
  <si>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</si>
  <si>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000 1 11 09040 00 0000 120</t>
  </si>
  <si>
    <t>000 2 02 02088 00 0000 151</t>
  </si>
  <si>
    <t>Налог на имущество физических лиц</t>
  </si>
  <si>
    <t>1,70</t>
  </si>
  <si>
    <t>1,496</t>
  </si>
  <si>
    <t>000 1 01 02040 01 0000 110</t>
  </si>
  <si>
    <t>Прочие неналоговые доходы бюджетов городских поселений</t>
  </si>
  <si>
    <t>000 1 16 90050 10 0000 140</t>
  </si>
  <si>
    <t>1,1781</t>
  </si>
  <si>
    <t>000 2 02 04999 00 0000 151</t>
  </si>
  <si>
    <t>000 1 16 90050 13 0000 140</t>
  </si>
  <si>
    <t>1,839</t>
  </si>
  <si>
    <t>000 1 06 00000 00 0000 000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</si>
  <si>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</si>
  <si>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000 1 11 05020 00 0000 120</t>
  </si>
  <si>
    <t>1,794</t>
  </si>
  <si>
    <t>1,117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</si>
  <si>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</si>
  <si>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000 1 11 00000 00 0000 000</t>
  </si>
  <si>
    <t>Земельный налог с организаций, обладающих земельным участком, расположенным в границах городских  поселений</t>
  </si>
  <si>
    <t>1,1513</t>
  </si>
  <si>
    <t>ЗАДОЛЖЕННОСТЬ И ПЕРЕРАСЧЕТЫ ПО ОТМЕНЕННЫМ НАЛОГАМ, СБОРАМ И ИНЫМ ОБЯЗАТЕЛЬНЫМ ПЛАТЕЖАМ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</si>
  <si>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</si>
  <si>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1,159</t>
  </si>
  <si>
    <t>1,3410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</si>
  <si>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</si>
  <si>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</si>
  <si>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</si>
  <si>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000 1 14 01050 13 0000 410</t>
  </si>
  <si>
    <t>000 1 01 02010 01 0000 110</t>
  </si>
  <si>
    <t>000 2 02 03015 10 0000 151</t>
  </si>
  <si>
    <t>1,153</t>
  </si>
  <si>
    <t>000 2 02 03015 13 0000 151</t>
  </si>
  <si>
    <t>000 1 05 03000 01 0000 110</t>
  </si>
  <si>
    <t>000 1 00 00000 00 0000 000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</si>
  <si>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</si>
  <si>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</si>
  <si>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</si>
  <si>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000 1 17 01050 10 0000 180</t>
  </si>
  <si>
    <t>000 1 17 01050 13 0000 180</t>
  </si>
  <si>
    <t>000 1 17 00000 00 0000 000</t>
  </si>
  <si>
    <t>1,3045</t>
  </si>
  <si>
    <t>1,1000</t>
  </si>
  <si>
    <t>Прочие доходы от оказания платных услуг (работ)</t>
  </si>
  <si>
    <t>000 2 07 00000 00 0000 000</t>
  </si>
  <si>
    <t>1,3806</t>
  </si>
  <si>
    <t>1,136</t>
  </si>
  <si>
    <t>000 2 02 01003 00 0000 151</t>
  </si>
  <si>
    <t>1,2285</t>
  </si>
  <si>
    <t>1,2366</t>
  </si>
  <si>
    <t>Земельный налог с физических лиц, обладающих земельным участком, расположенным в границах  городских  поселений</t>
  </si>
  <si>
    <t>000 1 03 02240 01 0000 110</t>
  </si>
  <si>
    <t>1,1354</t>
  </si>
  <si>
    <t>000 2 02 02000 00 0000 151</t>
  </si>
  <si>
    <t>1,918</t>
  </si>
  <si>
    <t>1,1339</t>
  </si>
  <si>
    <t>1,2</t>
  </si>
  <si>
    <t>000 2 02 02999 13 0000 151</t>
  </si>
  <si>
    <t>Прочие доходы от оказания платных услуг (работ) получателями средств бюджетов городских поселений</t>
  </si>
  <si>
    <t>000 2 02 02999 10 0000 151</t>
  </si>
  <si>
    <t>1,916</t>
  </si>
  <si>
    <t>1,1377</t>
  </si>
  <si>
    <t>1,307</t>
  </si>
  <si>
    <t>Налоги на имущество</t>
  </si>
  <si>
    <t>1,1499</t>
  </si>
  <si>
    <t>1,3908</t>
  </si>
  <si>
    <t>1,1497</t>
  </si>
  <si>
    <t>000 2 07 05030 13 0000 180</t>
  </si>
  <si>
    <t>000 1 14 02053 13 0000 410</t>
  </si>
  <si>
    <t>Прочие межбюджетные трансферты, передаваемые бюджетам сельских поселений</t>
  </si>
  <si>
    <t>000 2 07 05030 10 0000 180</t>
  </si>
  <si>
    <t>000 1 14 02053 10 0000 410</t>
  </si>
  <si>
    <t>1,504</t>
  </si>
  <si>
    <t>1,3804</t>
  </si>
  <si>
    <t>БЕЗВОЗМЕЗДНЫЕ ПОСТУПЛЕНИЯ</t>
  </si>
  <si>
    <t>1,752</t>
  </si>
  <si>
    <t>000 1 17 05000 00 0000 180</t>
  </si>
  <si>
    <t>000 1 14 06013 13 0000 430</t>
  </si>
  <si>
    <t>000 1 14 06025 13 0000 430</t>
  </si>
  <si>
    <t>1,191</t>
  </si>
  <si>
    <t>000 1 14 06025 10 0000 430</t>
  </si>
  <si>
    <t>1,1438</t>
  </si>
  <si>
    <t>1,992</t>
  </si>
  <si>
    <t>000 2 02 04012 10 0000 151</t>
  </si>
  <si>
    <t>1,1747</t>
  </si>
  <si>
    <t>1,854</t>
  </si>
  <si>
    <t>1,151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</si>
  <si>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</si>
  <si>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000 2 02 04012 13 0000 151</t>
  </si>
  <si>
    <t>000 1 09 04000 00 0000 110</t>
  </si>
  <si>
    <t>000 2 02 02089 13 0000 151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</si>
  <si>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</si>
  <si>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000 1 14 06010 00 0000 430</t>
  </si>
  <si>
    <t>1,20</t>
  </si>
  <si>
    <t>000 2 02 04999 13 0000 151</t>
  </si>
  <si>
    <t>1,73</t>
  </si>
  <si>
    <t>000 2 02 04999 10 0000 151</t>
  </si>
  <si>
    <t>Доходы от продажи земельных участков, находящихся в государственной и муниципальной собственности</t>
  </si>
  <si>
    <t>1,1508</t>
  </si>
  <si>
    <t>ШТРАФЫ, САНКЦИИ, ВОЗМЕЩЕНИЕ УЩЕРБА</t>
  </si>
  <si>
    <t>000 2 02 04000 00 0000 151</t>
  </si>
  <si>
    <t>Земельный налог с физических лиц, обладающих земельным участком, расположенным в границах сельских поселений</t>
  </si>
  <si>
    <t>1,495</t>
  </si>
  <si>
    <t>Налог на доходы физических лиц</t>
  </si>
  <si>
    <t>1,1345</t>
  </si>
  <si>
    <t>1,16</t>
  </si>
  <si>
    <t>000 1 11 07000 00 0000 120</t>
  </si>
  <si>
    <t>000 1 01 02020 01 0000 110</t>
  </si>
  <si>
    <t>000 1 09 00000 00 0000 000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</si>
  <si>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</si>
  <si>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</si>
  <si>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000 2 19 00000 00 0000 000</t>
  </si>
  <si>
    <t>1,3819</t>
  </si>
  <si>
    <t>1,129</t>
  </si>
  <si>
    <t>1,513</t>
  </si>
  <si>
    <t>Невыясненные поступления</t>
  </si>
  <si>
    <t>1,18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</si>
  <si>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</si>
  <si>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000 1 14 02000 00 0000 000</t>
  </si>
  <si>
    <t>1,3010</t>
  </si>
  <si>
    <t>1,920</t>
  </si>
  <si>
    <t>000 1 11 05013 13 0000 120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</si>
  <si>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</si>
  <si>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</si>
  <si>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000 2 02 01000 00 0000 151</t>
  </si>
  <si>
    <t>000 1 11 05025 10 0000 120</t>
  </si>
  <si>
    <t>1,3050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</si>
  <si>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</si>
  <si>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</si>
  <si>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Земельный налог с физических лиц</t>
  </si>
  <si>
    <t>000 2 02 03015 00 0000 151</t>
  </si>
  <si>
    <t>Наименование показателя</t>
  </si>
  <si>
    <t>000 1 11 05025 13 0000 120</t>
  </si>
  <si>
    <t>000 2 02 02088 13 0002 151</t>
  </si>
  <si>
    <t>1,1542</t>
  </si>
  <si>
    <t>НАЛОГОВЫЕ И НЕНАЛОГОВЫЕ ДОХОДЫ</t>
  </si>
  <si>
    <t>Доходы бюджета - Всего</t>
  </si>
  <si>
    <t>1,599</t>
  </si>
  <si>
    <t>000 1 11 05010 00 0000 120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</si>
  <si>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</si>
  <si>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Земельный налог (по обязательствам, возникшим до 1 января 2006 года), мобилизуемый на территориях городских поселений</t>
  </si>
  <si>
    <t>000 2 02 01003 10 0000 151</t>
  </si>
  <si>
    <t>000 2 02 01003 13 0000 151</t>
  </si>
  <si>
    <t>000 1 03 02230 01 0000 110</t>
  </si>
  <si>
    <t>1,803</t>
  </si>
  <si>
    <t>000 1 14 02050 10 0000 410</t>
  </si>
  <si>
    <t>1,983</t>
  </si>
  <si>
    <t>1,3778</t>
  </si>
  <si>
    <t>000 1 14 02050 13 0000 410</t>
  </si>
  <si>
    <t>000 1 06 01000 00 0000 110</t>
  </si>
  <si>
    <t>000 1 14 06020 00 0000 430</t>
  </si>
  <si>
    <t>000 2 02 02999 00 0000 151</t>
  </si>
  <si>
    <t>1,1504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</si>
  <si>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</si>
  <si>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1,660</t>
  </si>
  <si>
    <t>Прочие межбюджетные трансферты, передаваемые бюджетам городских поселений</t>
  </si>
  <si>
    <t>МЕСЯЧНЫЙ ОТЧЕТ ОБ ИСПОЛНЕНИИ БЮДЖЕТА</t>
  </si>
  <si>
    <t>Дотации бюджетам городских поселений на поддержку мер по обеспечению сбалансированности бюджетов</t>
  </si>
  <si>
    <t>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</si>
  <si>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Доходы от оказания платных услуг (работ)</t>
  </si>
  <si>
    <t>1,620</t>
  </si>
  <si>
    <t>1,71</t>
  </si>
  <si>
    <t>1,845</t>
  </si>
  <si>
    <t>000 1 08 04020 01 0000 110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</si>
  <si>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</si>
  <si>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1,104</t>
  </si>
  <si>
    <t>000 2 07 05000 10 0000 180</t>
  </si>
  <si>
    <t>000 2 07 05000 13 0000 180</t>
  </si>
  <si>
    <t>Дотации бюджетам городских поселений на выравнивание бюджетной обеспеченности</t>
  </si>
  <si>
    <t>1,144</t>
  </si>
  <si>
    <t>000 2 02 04012 00 0000 151</t>
  </si>
  <si>
    <t>000 1 13 00000 00 0000 000</t>
  </si>
  <si>
    <t>000 1 06 01030 10 0000 110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</si>
  <si>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</si>
  <si>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 xml:space="preserve"> </t>
  </si>
  <si>
    <t>000 1 06 01030 13 0000 110</t>
  </si>
  <si>
    <t>1,3917</t>
  </si>
  <si>
    <t>1,2371</t>
  </si>
  <si>
    <t>1,1779</t>
  </si>
  <si>
    <t>1,922</t>
  </si>
  <si>
    <t>000 2 19 05000 13 0000 151</t>
  </si>
  <si>
    <t>000 2 02 02089 00 0000 151</t>
  </si>
  <si>
    <t>000 1 06 06043 13 0000 110</t>
  </si>
  <si>
    <t>1,1330</t>
  </si>
  <si>
    <t>000 1 06 06043 10 0000 110</t>
  </si>
  <si>
    <t>1,152</t>
  </si>
  <si>
    <t>Дотации бюджетам сельских поселений на поддержку мер по обеспечению сбалансированности бюджетов</t>
  </si>
  <si>
    <t>1,300</t>
  </si>
  <si>
    <t>1,1516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</si>
  <si>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</si>
  <si>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</si>
  <si>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</si>
  <si>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1,3807</t>
  </si>
  <si>
    <t>1,48</t>
  </si>
  <si>
    <t>1,751</t>
  </si>
  <si>
    <t>Платежи от государственных и муниципальных унитарных предприятий</t>
  </si>
  <si>
    <t>1,1001</t>
  </si>
  <si>
    <t>1,503</t>
  </si>
  <si>
    <t>000 1 06 06040 00 0000 110</t>
  </si>
  <si>
    <t>1,991</t>
  </si>
  <si>
    <t>1,46</t>
  </si>
  <si>
    <t>1,1784</t>
  </si>
  <si>
    <t>1,659</t>
  </si>
  <si>
    <t>000 1 13 02995 13 0000 130</t>
  </si>
  <si>
    <t>000 1 08 00000 00 0000 000</t>
  </si>
  <si>
    <t>1,1688</t>
  </si>
  <si>
    <t>БЕЗВОЗМЕЗДНЫЕ ПОСТУПЛЕНИЯ ОТ ДРУГИХ БЮДЖЕТОВ БЮДЖЕТНОЙ СИСТЕМЫ РОССИЙСКОЙ ФЕДЕРАЦИИ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</si>
  <si>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</si>
  <si>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Прочие поступления от денежных взысканий (штрафов) и иных сумм в возмещение ущерба</t>
  </si>
  <si>
    <t>ДОХОДЫ ОТ ИСПОЛЬЗОВАНИЯ ИМУЩЕСТВА, НАХОДЯЩЕГОСЯ В ГОСУДАРСТВЕННОЙ И МУНИЦИПАЛЬНОЙ СОБСТВЕННОСТИ</t>
  </si>
  <si>
    <t>000 2 02 01001 13 0000 151</t>
  </si>
  <si>
    <t>000 1 03 02000 01 0000 110</t>
  </si>
  <si>
    <t>000 2 02 01001 10 0000 151</t>
  </si>
  <si>
    <t>000 1 06 06000 00 0000 110</t>
  </si>
  <si>
    <t>Доходы от продажи квартир</t>
  </si>
  <si>
    <t>1,118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</si>
  <si>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</si>
  <si>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Прочие неналоговые доходы</t>
  </si>
  <si>
    <t>НАЛОГИ НА ИМУЩЕСТВО</t>
  </si>
  <si>
    <t>000 1 17 05050 13 0000 180</t>
  </si>
  <si>
    <t>000 1 13 01000 00 0000 130</t>
  </si>
  <si>
    <t>ПРОЧИЕ БЕЗВОЗМЕЗДНЫЕ ПОСТУПЛЕНИЯ</t>
  </si>
  <si>
    <t>000 1 17 05050 10 0000 180</t>
  </si>
  <si>
    <t>1,1</t>
  </si>
  <si>
    <t>Прочие безвозмездные поступления в бюджеты городских поселений</t>
  </si>
  <si>
    <t>1,261</t>
  </si>
  <si>
    <t>Код показателя</t>
  </si>
  <si>
    <t>000 1 14 02050 10 0000 440</t>
  </si>
  <si>
    <t>000 2 02 00000 00 0000 000</t>
  </si>
  <si>
    <t>1,830</t>
  </si>
  <si>
    <t>1,135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</si>
  <si>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</si>
  <si>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1,2286</t>
  </si>
  <si>
    <t>000 1 11 09045 13 0000 120</t>
  </si>
  <si>
    <t>000 1 11 09045 10 0000 120</t>
  </si>
  <si>
    <t>000 1 11 05000 00 0000 120</t>
  </si>
  <si>
    <t>ВОЗВРАТ ОСТАТКОВ СУБСИДИЙ, СУБВЕНЦИЙ И ИНЫХ МЕЖБЮДЖЕТНЫХ ТРАНСФЕРТОВ, ИМЕЮЩИХ ЦЕЛЕВОЕ НАЗНАЧЕНИЕ, ПРОШЛЫХ ЛЕТ</t>
  </si>
  <si>
    <t>Субсидии бюджетам на софинансирование капитальных вложений в объекты государственной (муниципальной) собственности</t>
  </si>
  <si>
    <t>000 1 16 90000 00 0000 140</t>
  </si>
  <si>
    <t>000 1 05 00000 00 0000 000</t>
  </si>
  <si>
    <t>1,855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</si>
  <si>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</si>
  <si>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000 2 02 03000 00 0000 151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</si>
  <si>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</si>
  <si>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Прочие безвозмездные поступления в бюджеты сельских поселений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</si>
  <si>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</si>
  <si>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НАЛОГИ НА ПРИБЫЛЬ, ДОХОДЫ</t>
  </si>
  <si>
    <t>000 1 13 01990 00 0000 130</t>
  </si>
  <si>
    <t>000 1 03 02260 01 0000 110</t>
  </si>
  <si>
    <t>1,1338</t>
  </si>
  <si>
    <t>1,3</t>
  </si>
  <si>
    <t>000 1 14 00000 00 0000 000</t>
  </si>
  <si>
    <t>000 1 17 01000 00 0000 180</t>
  </si>
  <si>
    <t>Субсидии бюджетам бюджетной системы  Российской Федерации (межбюджетные субсидии)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</si>
  <si>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</si>
  <si>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Земельный налог</t>
  </si>
  <si>
    <t>1,3413</t>
  </si>
  <si>
    <t>1,1378</t>
  </si>
  <si>
    <t>1,1089</t>
  </si>
  <si>
    <t>Доходы от компенсации затрат государства</t>
  </si>
  <si>
    <t>Земельный налог (по обязательствам, возникшим до        1 января 2006 года)</t>
  </si>
  <si>
    <t>000 2 02 02088 13 0000 151</t>
  </si>
  <si>
    <t>000 2 02 02077 00 0000 151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</si>
  <si>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</si>
  <si>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1,1353</t>
  </si>
  <si>
    <t>1,651</t>
  </si>
  <si>
    <t>1,1498</t>
  </si>
  <si>
    <t>000 1 03 00000 00 0000 000</t>
  </si>
  <si>
    <t>Х</t>
  </si>
  <si>
    <t>1,2282</t>
  </si>
  <si>
    <t>000 1 14 01000 00 0000 410</t>
  </si>
  <si>
    <t>000 1 11 07010 00 0000 120</t>
  </si>
  <si>
    <t>000 1 01 02030 01 0000 110</t>
  </si>
  <si>
    <t>Процент исполнения к плану на год</t>
  </si>
  <si>
    <t xml:space="preserve"> Суммы, подлежащие исключению  План на год</t>
  </si>
  <si>
    <t>Суммы, подлежащие исключению Исполнено</t>
  </si>
  <si>
    <t>Городские поселения План на год</t>
  </si>
  <si>
    <t>Городские поселения Исполнено</t>
  </si>
  <si>
    <t>000 2 02 02077 13 0000 151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</si>
  <si>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</si>
  <si>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Глава администрации</t>
  </si>
  <si>
    <t>Главный бухгалтер</t>
  </si>
  <si>
    <t>Доходы бюджета</t>
  </si>
  <si>
    <t>руб.</t>
  </si>
  <si>
    <t>М. Д. Морозова</t>
  </si>
  <si>
    <t>А. В. Братякин</t>
  </si>
  <si>
    <t>по Латненскому городскому поселению</t>
  </si>
  <si>
    <t>на сентября 2016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</si>
</sst>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  <numFmt numFmtId="168" formatCode="0.0"/>
  </numFmts>
  <fonts count="24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left" wrapText="1"/>
    </xf>
    <xf numFmtId="167" fontId="3" fillId="0" borderId="11" xfId="0" applyNumberFormat="1" applyFont="1" applyBorder="1" applyAlignment="1">
      <alignment horizontal="right" wrapText="1"/>
    </xf>
    <xf numFmtId="0" fontId="4" fillId="0" borderId="11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167" fontId="4" fillId="0" borderId="11" xfId="0" applyNumberFormat="1" applyFont="1" applyBorder="1" applyAlignment="1">
      <alignment horizontal="right" wrapText="1"/>
    </xf>
    <xf numFmtId="0" fontId="3" fillId="0" borderId="12" xfId="0" applyFont="1" applyBorder="1" applyAlignment="1">
      <alignment horizontal="center" vertical="top" wrapText="1"/>
    </xf>
    <xf numFmtId="167" fontId="3" fillId="0" borderId="13" xfId="0" applyNumberFormat="1" applyFont="1" applyBorder="1" applyAlignment="1">
      <alignment horizontal="right" wrapText="1"/>
    </xf>
    <xf numFmtId="167" fontId="4" fillId="0" borderId="13" xfId="0" applyNumberFormat="1" applyFont="1" applyBorder="1" applyAlignment="1">
      <alignment horizontal="right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0" fillId="0" borderId="14" xfId="0" applyBorder="1" applyAlignment="1">
      <alignment horizontal="right"/>
    </xf>
    <xf numFmtId="0" fontId="4" fillId="20" borderId="11" xfId="0" applyFont="1" applyFill="1" applyBorder="1" applyAlignment="1">
      <alignment horizontal="center" wrapText="1"/>
    </xf>
    <xf numFmtId="0" fontId="4" fillId="20" borderId="11" xfId="0" applyFont="1" applyFill="1" applyBorder="1" applyAlignment="1">
      <alignment horizontal="left" wrapText="1"/>
    </xf>
    <xf numFmtId="167" fontId="4" fillId="20" borderId="11" xfId="0" applyNumberFormat="1" applyFont="1" applyFill="1" applyBorder="1" applyAlignment="1">
      <alignment horizontal="right" wrapText="1"/>
    </xf>
    <xf numFmtId="167" fontId="4" fillId="20" borderId="13" xfId="0" applyNumberFormat="1" applyFont="1" applyFill="1" applyBorder="1" applyAlignment="1">
      <alignment horizontal="right" wrapText="1"/>
    </xf>
    <xf numFmtId="0" fontId="3" fillId="20" borderId="11" xfId="0" applyFont="1" applyFill="1" applyBorder="1" applyAlignment="1">
      <alignment horizontal="center" wrapText="1"/>
    </xf>
    <xf numFmtId="0" fontId="3" fillId="20" borderId="11" xfId="0" applyFont="1" applyFill="1" applyBorder="1" applyAlignment="1">
      <alignment horizontal="left" wrapText="1"/>
    </xf>
    <xf numFmtId="167" fontId="3" fillId="20" borderId="11" xfId="0" applyNumberFormat="1" applyFont="1" applyFill="1" applyBorder="1" applyAlignment="1">
      <alignment horizontal="right" wrapText="1"/>
    </xf>
    <xf numFmtId="167" fontId="3" fillId="20" borderId="13" xfId="0" applyNumberFormat="1" applyFont="1" applyFill="1" applyBorder="1" applyAlignment="1">
      <alignment horizontal="right" wrapText="1"/>
    </xf>
    <xf numFmtId="0" fontId="3" fillId="24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left" wrapText="1"/>
    </xf>
    <xf numFmtId="167" fontId="3" fillId="24" borderId="11" xfId="0" applyNumberFormat="1" applyFont="1" applyFill="1" applyBorder="1" applyAlignment="1">
      <alignment horizontal="right" wrapText="1"/>
    </xf>
    <xf numFmtId="167" fontId="3" fillId="24" borderId="13" xfId="0" applyNumberFormat="1" applyFont="1" applyFill="1" applyBorder="1" applyAlignment="1">
      <alignment horizontal="right" wrapText="1"/>
    </xf>
    <xf numFmtId="0" fontId="4" fillId="24" borderId="11" xfId="0" applyFont="1" applyFill="1" applyBorder="1" applyAlignment="1">
      <alignment horizontal="center" wrapText="1"/>
    </xf>
    <xf numFmtId="0" fontId="4" fillId="24" borderId="11" xfId="0" applyFont="1" applyFill="1" applyBorder="1" applyAlignment="1">
      <alignment horizontal="left" wrapText="1"/>
    </xf>
    <xf numFmtId="167" fontId="4" fillId="24" borderId="11" xfId="0" applyNumberFormat="1" applyFont="1" applyFill="1" applyBorder="1" applyAlignment="1">
      <alignment horizontal="right" wrapText="1"/>
    </xf>
    <xf numFmtId="167" fontId="4" fillId="24" borderId="13" xfId="0" applyNumberFormat="1" applyFont="1" applyFill="1" applyBorder="1" applyAlignment="1">
      <alignment horizontal="right" wrapText="1"/>
    </xf>
    <xf numFmtId="168" fontId="5" fillId="2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168" fontId="5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9"/>
  <sheetViews>
    <sheetView tabSelected="1" zoomScalePageLayoutView="0" workbookViewId="0" topLeftCell="A1">
      <selection activeCell="F6" sqref="F6"/>
    </sheetView>
  </sheetViews>
  <sheetFormatPr defaultColWidth="9.140625" defaultRowHeight="12.75"/>
  <cols>
    <col min="1" max="1" width="10.140625" style="0" customWidth="1"/>
    <col min="2" max="2" width="27.421875" style="0" customWidth="1"/>
    <col min="3" max="3" width="39.140625" style="0" customWidth="1"/>
    <col min="4" max="4" width="13.7109375" style="0" customWidth="1"/>
    <col min="5" max="5" width="14.7109375" style="0" customWidth="1"/>
    <col min="6" max="6" width="13.8515625" style="0" customWidth="1"/>
    <col min="7" max="7" width="14.8515625" style="0" customWidth="1"/>
    <col min="8" max="8" width="9.28125" style="0" customWidth="1"/>
    <col min="9" max="9" width="15.28125" style="0" customWidth="1"/>
  </cols>
  <sheetData>
    <row r="1" spans="1:8" ht="12.75">
      <c r="A1" s="40"/>
      <c r="B1" s="39"/>
      <c r="C1" s="41" t="s">
        <v>257</v>
      </c>
      <c r="D1" s="39"/>
      <c r="E1" s="38"/>
      <c r="F1" s="39"/>
      <c r="H1" s="12"/>
    </row>
    <row r="2" spans="1:8" ht="12.75">
      <c r="A2" s="13"/>
      <c r="C2" s="14" t="s">
        <v>383</v>
      </c>
      <c r="E2" s="12"/>
      <c r="H2" s="12"/>
    </row>
    <row r="3" spans="1:8" ht="12.75">
      <c r="A3" s="40"/>
      <c r="B3" s="39"/>
      <c r="C3" s="41" t="s">
        <v>388</v>
      </c>
      <c r="D3" s="39"/>
      <c r="E3" s="38"/>
      <c r="F3" s="39"/>
      <c r="H3" s="12"/>
    </row>
    <row r="4" spans="1:8" ht="12.75">
      <c r="A4" s="40" t="s">
        <v>275</v>
      </c>
      <c r="B4" s="39"/>
      <c r="C4" s="42" t="s">
        <v>387</v>
      </c>
      <c r="D4" s="43"/>
      <c r="E4" s="40" t="s">
        <v>275</v>
      </c>
      <c r="F4" s="39"/>
      <c r="G4" s="15" t="s">
        <v>384</v>
      </c>
      <c r="H4" s="13" t="s">
        <v>275</v>
      </c>
    </row>
    <row r="5" spans="1:9" ht="66" customHeight="1">
      <c r="A5" s="2" t="s">
        <v>91</v>
      </c>
      <c r="B5" s="2" t="s">
        <v>327</v>
      </c>
      <c r="C5" s="2" t="s">
        <v>232</v>
      </c>
      <c r="D5" s="2" t="s">
        <v>375</v>
      </c>
      <c r="E5" s="2" t="s">
        <v>377</v>
      </c>
      <c r="F5" s="2" t="s">
        <v>376</v>
      </c>
      <c r="G5" s="9" t="s">
        <v>378</v>
      </c>
      <c r="H5" s="33" t="s">
        <v>374</v>
      </c>
      <c r="I5" s="34"/>
    </row>
    <row r="6" spans="1:9" s="1" customFormat="1" ht="20.25" customHeight="1">
      <c r="A6" s="20" t="s">
        <v>324</v>
      </c>
      <c r="B6" s="21" t="s">
        <v>369</v>
      </c>
      <c r="C6" s="21" t="s">
        <v>237</v>
      </c>
      <c r="D6" s="22">
        <f>D90</f>
        <v>3586990</v>
      </c>
      <c r="E6" s="22">
        <f>E7+E90</f>
        <v>95883573.99000001</v>
      </c>
      <c r="F6" s="22">
        <f>F90</f>
        <v>2067195</v>
      </c>
      <c r="G6" s="23">
        <f>G7+G90</f>
        <v>59270420.663</v>
      </c>
      <c r="H6" s="32">
        <f aca="true" t="shared" si="0" ref="H6:H18">G6/E6*100</f>
        <v>61.81498894605399</v>
      </c>
      <c r="I6" s="36"/>
    </row>
    <row r="7" spans="1:9" s="1" customFormat="1" ht="23.25">
      <c r="A7" s="3" t="s">
        <v>157</v>
      </c>
      <c r="B7" s="4" t="s">
        <v>135</v>
      </c>
      <c r="C7" s="4" t="s">
        <v>236</v>
      </c>
      <c r="D7" s="5"/>
      <c r="E7" s="5">
        <f>E8+E14+E20+E23+E34+E37+E41+E55+E63+E79+E83</f>
        <v>19202000</v>
      </c>
      <c r="F7" s="5"/>
      <c r="G7" s="10">
        <f>G8+G14+G20+G23+G34+G37+G41+G55+G63+G79+G83</f>
        <v>13850260.502999999</v>
      </c>
      <c r="H7" s="35">
        <f t="shared" si="0"/>
        <v>72.12925998854286</v>
      </c>
      <c r="I7" s="36"/>
    </row>
    <row r="8" spans="1:9" s="1" customFormat="1" ht="20.25" customHeight="1">
      <c r="A8" s="20" t="s">
        <v>351</v>
      </c>
      <c r="B8" s="21" t="s">
        <v>28</v>
      </c>
      <c r="C8" s="21" t="s">
        <v>347</v>
      </c>
      <c r="D8" s="22"/>
      <c r="E8" s="22">
        <f>E9</f>
        <v>2992000</v>
      </c>
      <c r="F8" s="22"/>
      <c r="G8" s="23">
        <f>G9</f>
        <v>2012510.24</v>
      </c>
      <c r="H8" s="32">
        <f t="shared" si="0"/>
        <v>67.26304278074866</v>
      </c>
      <c r="I8" s="36"/>
    </row>
    <row r="9" spans="1:9" ht="16.5" customHeight="1">
      <c r="A9" s="16" t="s">
        <v>206</v>
      </c>
      <c r="B9" s="17" t="s">
        <v>77</v>
      </c>
      <c r="C9" s="17" t="s">
        <v>204</v>
      </c>
      <c r="D9" s="18"/>
      <c r="E9" s="18">
        <f>E10+E11+E12+E13</f>
        <v>2992000</v>
      </c>
      <c r="F9" s="18"/>
      <c r="G9" s="19">
        <f>G10+G11+G12+G13</f>
        <v>2012510.24</v>
      </c>
      <c r="H9" s="32">
        <f t="shared" si="0"/>
        <v>67.26304278074866</v>
      </c>
      <c r="I9" s="34"/>
    </row>
    <row r="10" spans="1:9" ht="83.25" customHeight="1">
      <c r="A10" s="6" t="s">
        <v>64</v>
      </c>
      <c r="B10" s="7" t="s">
        <v>130</v>
      </c>
      <c r="C10" s="7" t="s">
        <v>364</v>
      </c>
      <c r="D10" s="8"/>
      <c r="E10" s="8">
        <v>2969000</v>
      </c>
      <c r="F10" s="8"/>
      <c r="G10" s="11">
        <f>1670027.6+1095.11+2890.8+334641.91+347.22</f>
        <v>2009002.6400000001</v>
      </c>
      <c r="H10" s="35">
        <f t="shared" si="0"/>
        <v>67.66596968676323</v>
      </c>
      <c r="I10" s="34"/>
    </row>
    <row r="11" spans="1:9" ht="117.75" customHeight="1">
      <c r="A11" s="6" t="s">
        <v>217</v>
      </c>
      <c r="B11" s="7" t="s">
        <v>208</v>
      </c>
      <c r="C11" s="7" t="s">
        <v>123</v>
      </c>
      <c r="D11" s="8"/>
      <c r="E11" s="8">
        <v>2000</v>
      </c>
      <c r="F11" s="8"/>
      <c r="G11" s="11">
        <f>-1550+50</f>
        <v>-1500</v>
      </c>
      <c r="H11" s="35">
        <f t="shared" si="0"/>
        <v>-75</v>
      </c>
      <c r="I11" s="34"/>
    </row>
    <row r="12" spans="1:9" ht="48" customHeight="1">
      <c r="A12" s="6" t="s">
        <v>48</v>
      </c>
      <c r="B12" s="7" t="s">
        <v>373</v>
      </c>
      <c r="C12" s="7" t="s">
        <v>34</v>
      </c>
      <c r="D12" s="8"/>
      <c r="E12" s="8">
        <v>11000</v>
      </c>
      <c r="F12" s="8"/>
      <c r="G12" s="11">
        <f>3680.9+200+200</f>
        <v>4080.9</v>
      </c>
      <c r="H12" s="35">
        <f t="shared" si="0"/>
        <v>37.09909090909091</v>
      </c>
      <c r="I12" s="34"/>
    </row>
    <row r="13" spans="1:9" ht="93" customHeight="1">
      <c r="A13" s="6" t="s">
        <v>194</v>
      </c>
      <c r="B13" s="7" t="s">
        <v>106</v>
      </c>
      <c r="C13" s="7" t="s">
        <v>31</v>
      </c>
      <c r="D13" s="8"/>
      <c r="E13" s="8">
        <v>10000</v>
      </c>
      <c r="F13" s="8"/>
      <c r="G13" s="11">
        <f>617.8+308.9</f>
        <v>926.6999999999999</v>
      </c>
      <c r="H13" s="35">
        <f t="shared" si="0"/>
        <v>9.267</v>
      </c>
      <c r="I13" s="34"/>
    </row>
    <row r="14" spans="1:9" s="1" customFormat="1" ht="39" customHeight="1">
      <c r="A14" s="20" t="s">
        <v>301</v>
      </c>
      <c r="B14" s="21" t="s">
        <v>368</v>
      </c>
      <c r="C14" s="21" t="s">
        <v>40</v>
      </c>
      <c r="D14" s="22"/>
      <c r="E14" s="22">
        <f>E15</f>
        <v>743000</v>
      </c>
      <c r="F14" s="22"/>
      <c r="G14" s="23">
        <f>G15</f>
        <v>925969.1799999999</v>
      </c>
      <c r="H14" s="32">
        <f t="shared" si="0"/>
        <v>124.62573082099595</v>
      </c>
      <c r="I14" s="36"/>
    </row>
    <row r="15" spans="1:9" ht="38.25" customHeight="1">
      <c r="A15" s="6" t="s">
        <v>294</v>
      </c>
      <c r="B15" s="7" t="s">
        <v>312</v>
      </c>
      <c r="C15" s="7" t="s">
        <v>127</v>
      </c>
      <c r="D15" s="8"/>
      <c r="E15" s="8">
        <f>E16+E17+E18+E19</f>
        <v>743000</v>
      </c>
      <c r="F15" s="8"/>
      <c r="G15" s="11">
        <f>G16+G17+G18+G19</f>
        <v>925969.1799999999</v>
      </c>
      <c r="H15" s="35">
        <f t="shared" si="0"/>
        <v>124.62573082099595</v>
      </c>
      <c r="I15" s="34"/>
    </row>
    <row r="16" spans="1:9" ht="72.75" customHeight="1">
      <c r="A16" s="6" t="s">
        <v>104</v>
      </c>
      <c r="B16" s="7" t="s">
        <v>244</v>
      </c>
      <c r="C16" s="7" t="s">
        <v>137</v>
      </c>
      <c r="D16" s="8"/>
      <c r="E16" s="8">
        <v>228000</v>
      </c>
      <c r="F16" s="8"/>
      <c r="G16" s="11">
        <f>263553.6+47303.38</f>
        <v>310856.98</v>
      </c>
      <c r="H16" s="35">
        <f t="shared" si="0"/>
        <v>136.34078070175437</v>
      </c>
      <c r="I16" s="34"/>
    </row>
    <row r="17" spans="1:9" ht="95.25" customHeight="1">
      <c r="A17" s="6" t="s">
        <v>262</v>
      </c>
      <c r="B17" s="7" t="s">
        <v>152</v>
      </c>
      <c r="C17" s="7" t="s">
        <v>96</v>
      </c>
      <c r="D17" s="8"/>
      <c r="E17" s="8">
        <v>12000</v>
      </c>
      <c r="F17" s="8"/>
      <c r="G17" s="11">
        <f>4372.73+683.74</f>
        <v>5056.469999999999</v>
      </c>
      <c r="H17" s="35">
        <f t="shared" si="0"/>
        <v>42.137249999999995</v>
      </c>
      <c r="I17" s="34"/>
    </row>
    <row r="18" spans="1:9" ht="72" customHeight="1">
      <c r="A18" s="6" t="s">
        <v>46</v>
      </c>
      <c r="B18" s="7" t="s">
        <v>79</v>
      </c>
      <c r="C18" s="7" t="s">
        <v>39</v>
      </c>
      <c r="D18" s="8"/>
      <c r="E18" s="8">
        <v>503000</v>
      </c>
      <c r="F18" s="8"/>
      <c r="G18" s="11">
        <f>558325.42+96894.31</f>
        <v>655219.73</v>
      </c>
      <c r="H18" s="35">
        <f t="shared" si="0"/>
        <v>130.2623717693837</v>
      </c>
      <c r="I18" s="34"/>
    </row>
    <row r="19" spans="1:9" ht="70.5" customHeight="1">
      <c r="A19" s="6" t="s">
        <v>196</v>
      </c>
      <c r="B19" s="7" t="s">
        <v>349</v>
      </c>
      <c r="C19" s="7" t="s">
        <v>342</v>
      </c>
      <c r="D19" s="8"/>
      <c r="E19" s="8"/>
      <c r="F19" s="8"/>
      <c r="G19" s="11">
        <f>-39401.77-5762.23</f>
        <v>-45164</v>
      </c>
      <c r="H19" s="35"/>
      <c r="I19" s="34"/>
    </row>
    <row r="20" spans="1:9" s="1" customFormat="1" ht="20.25" customHeight="1">
      <c r="A20" s="20" t="s">
        <v>266</v>
      </c>
      <c r="B20" s="21" t="s">
        <v>340</v>
      </c>
      <c r="C20" s="21" t="s">
        <v>68</v>
      </c>
      <c r="D20" s="22"/>
      <c r="E20" s="22"/>
      <c r="F20" s="22"/>
      <c r="G20" s="23">
        <f>G21</f>
        <v>50</v>
      </c>
      <c r="H20" s="32"/>
      <c r="I20" s="36"/>
    </row>
    <row r="21" spans="1:9" ht="15" customHeight="1">
      <c r="A21" s="6" t="s">
        <v>117</v>
      </c>
      <c r="B21" s="7" t="s">
        <v>134</v>
      </c>
      <c r="C21" s="7" t="s">
        <v>8</v>
      </c>
      <c r="D21" s="8"/>
      <c r="E21" s="8"/>
      <c r="F21" s="8"/>
      <c r="G21" s="11">
        <f>G22</f>
        <v>50</v>
      </c>
      <c r="H21" s="35"/>
      <c r="I21" s="34"/>
    </row>
    <row r="22" spans="1:9" ht="16.5" customHeight="1">
      <c r="A22" s="6" t="s">
        <v>316</v>
      </c>
      <c r="B22" s="7" t="s">
        <v>70</v>
      </c>
      <c r="C22" s="7" t="s">
        <v>8</v>
      </c>
      <c r="D22" s="8"/>
      <c r="E22" s="8"/>
      <c r="F22" s="8"/>
      <c r="G22" s="11">
        <f>50</f>
        <v>50</v>
      </c>
      <c r="H22" s="35"/>
      <c r="I22" s="34"/>
    </row>
    <row r="23" spans="1:9" s="1" customFormat="1" ht="21" customHeight="1">
      <c r="A23" s="20" t="s">
        <v>51</v>
      </c>
      <c r="B23" s="21" t="s">
        <v>113</v>
      </c>
      <c r="C23" s="21" t="s">
        <v>319</v>
      </c>
      <c r="D23" s="22"/>
      <c r="E23" s="22">
        <f>E24+E27</f>
        <v>12206000</v>
      </c>
      <c r="F23" s="22"/>
      <c r="G23" s="23">
        <f>G24+G27</f>
        <v>5890047.289999999</v>
      </c>
      <c r="H23" s="32">
        <f aca="true" t="shared" si="1" ref="H23:H33">G23/E23*100</f>
        <v>48.25534401114206</v>
      </c>
      <c r="I23" s="36"/>
    </row>
    <row r="24" spans="1:9" ht="18" customHeight="1">
      <c r="A24" s="16" t="s">
        <v>214</v>
      </c>
      <c r="B24" s="17" t="s">
        <v>250</v>
      </c>
      <c r="C24" s="17" t="s">
        <v>103</v>
      </c>
      <c r="D24" s="18"/>
      <c r="E24" s="18">
        <f>E26</f>
        <v>635000</v>
      </c>
      <c r="F24" s="18"/>
      <c r="G24" s="19">
        <f>G26</f>
        <v>22892.55</v>
      </c>
      <c r="H24" s="32">
        <f t="shared" si="1"/>
        <v>3.605125984251968</v>
      </c>
      <c r="I24" s="34"/>
    </row>
    <row r="25" spans="1:9" ht="51.75" customHeight="1" hidden="1">
      <c r="A25" s="6" t="s">
        <v>331</v>
      </c>
      <c r="B25" s="7" t="s">
        <v>273</v>
      </c>
      <c r="C25" s="7" t="s">
        <v>188</v>
      </c>
      <c r="D25" s="8"/>
      <c r="E25" s="8"/>
      <c r="F25" s="8"/>
      <c r="G25" s="11"/>
      <c r="H25" s="35" t="e">
        <f t="shared" si="1"/>
        <v>#DIV/0!</v>
      </c>
      <c r="I25" s="34"/>
    </row>
    <row r="26" spans="1:9" ht="52.5" customHeight="1">
      <c r="A26" s="6" t="s">
        <v>147</v>
      </c>
      <c r="B26" s="7" t="s">
        <v>276</v>
      </c>
      <c r="C26" s="7" t="s">
        <v>67</v>
      </c>
      <c r="D26" s="8"/>
      <c r="E26" s="8">
        <v>635000</v>
      </c>
      <c r="F26" s="8"/>
      <c r="G26" s="11">
        <f>20672.65+3512.88-1593.67+300.69</f>
        <v>22892.55</v>
      </c>
      <c r="H26" s="35">
        <f t="shared" si="1"/>
        <v>3.605125984251968</v>
      </c>
      <c r="I26" s="34"/>
    </row>
    <row r="27" spans="1:9" ht="15" customHeight="1">
      <c r="A27" s="16" t="s">
        <v>270</v>
      </c>
      <c r="B27" s="17" t="s">
        <v>314</v>
      </c>
      <c r="C27" s="17" t="s">
        <v>356</v>
      </c>
      <c r="D27" s="18"/>
      <c r="E27" s="18">
        <f>E28+E31</f>
        <v>11571000</v>
      </c>
      <c r="F27" s="18"/>
      <c r="G27" s="19">
        <f>G28+G31</f>
        <v>5867154.739999999</v>
      </c>
      <c r="H27" s="32">
        <f t="shared" si="1"/>
        <v>50.705684383372216</v>
      </c>
      <c r="I27" s="34"/>
    </row>
    <row r="28" spans="1:9" ht="15.75" customHeight="1">
      <c r="A28" s="6" t="s">
        <v>72</v>
      </c>
      <c r="B28" s="7" t="s">
        <v>22</v>
      </c>
      <c r="C28" s="7" t="s">
        <v>66</v>
      </c>
      <c r="D28" s="8"/>
      <c r="E28" s="8">
        <f>E30</f>
        <v>8671000</v>
      </c>
      <c r="F28" s="8"/>
      <c r="G28" s="11">
        <f>G30</f>
        <v>5781800.159999999</v>
      </c>
      <c r="H28" s="35">
        <f t="shared" si="1"/>
        <v>66.67973889978087</v>
      </c>
      <c r="I28" s="34"/>
    </row>
    <row r="29" spans="1:9" ht="39" customHeight="1" hidden="1">
      <c r="A29" s="6" t="s">
        <v>187</v>
      </c>
      <c r="B29" s="7" t="s">
        <v>9</v>
      </c>
      <c r="C29" s="7" t="s">
        <v>58</v>
      </c>
      <c r="D29" s="8"/>
      <c r="E29" s="8"/>
      <c r="F29" s="8"/>
      <c r="G29" s="11"/>
      <c r="H29" s="35" t="e">
        <f t="shared" si="1"/>
        <v>#DIV/0!</v>
      </c>
      <c r="I29" s="34"/>
    </row>
    <row r="30" spans="1:9" ht="42" customHeight="1">
      <c r="A30" s="6" t="s">
        <v>286</v>
      </c>
      <c r="B30" s="7" t="s">
        <v>1</v>
      </c>
      <c r="C30" s="7" t="s">
        <v>120</v>
      </c>
      <c r="D30" s="8"/>
      <c r="E30" s="8">
        <v>8671000</v>
      </c>
      <c r="F30" s="8"/>
      <c r="G30" s="11">
        <f>5412634.89+84414+15724.25+264116+4911.02</f>
        <v>5781800.159999999</v>
      </c>
      <c r="H30" s="35">
        <f t="shared" si="1"/>
        <v>66.67973889978087</v>
      </c>
      <c r="I30" s="34"/>
    </row>
    <row r="31" spans="1:9" ht="18.75" customHeight="1">
      <c r="A31" s="6" t="s">
        <v>132</v>
      </c>
      <c r="B31" s="7" t="s">
        <v>299</v>
      </c>
      <c r="C31" s="7" t="s">
        <v>230</v>
      </c>
      <c r="D31" s="8"/>
      <c r="E31" s="8">
        <f>E33</f>
        <v>2900000</v>
      </c>
      <c r="F31" s="8"/>
      <c r="G31" s="11">
        <f>G33</f>
        <v>85354.58</v>
      </c>
      <c r="H31" s="35">
        <f t="shared" si="1"/>
        <v>2.9432613793103446</v>
      </c>
      <c r="I31" s="34"/>
    </row>
    <row r="32" spans="1:9" ht="49.5" customHeight="1" hidden="1">
      <c r="A32" s="6" t="s">
        <v>124</v>
      </c>
      <c r="B32" s="7" t="s">
        <v>285</v>
      </c>
      <c r="C32" s="7" t="s">
        <v>202</v>
      </c>
      <c r="D32" s="8"/>
      <c r="E32" s="8"/>
      <c r="F32" s="8"/>
      <c r="G32" s="11"/>
      <c r="H32" s="35" t="e">
        <f t="shared" si="1"/>
        <v>#DIV/0!</v>
      </c>
      <c r="I32" s="34"/>
    </row>
    <row r="33" spans="1:9" ht="49.5" customHeight="1">
      <c r="A33" s="6" t="s">
        <v>84</v>
      </c>
      <c r="B33" s="7" t="s">
        <v>283</v>
      </c>
      <c r="C33" s="7" t="s">
        <v>151</v>
      </c>
      <c r="D33" s="8"/>
      <c r="E33" s="8">
        <v>2900000</v>
      </c>
      <c r="F33" s="8"/>
      <c r="G33" s="11">
        <f>75533.77+9377.63-3187.98+3291.51+339.65</f>
        <v>85354.58</v>
      </c>
      <c r="H33" s="35">
        <f t="shared" si="1"/>
        <v>2.9432613793103446</v>
      </c>
      <c r="I33" s="34"/>
    </row>
    <row r="34" spans="1:9" s="1" customFormat="1" ht="19.5" customHeight="1">
      <c r="A34" s="20" t="s">
        <v>94</v>
      </c>
      <c r="B34" s="21" t="s">
        <v>305</v>
      </c>
      <c r="C34" s="21" t="s">
        <v>38</v>
      </c>
      <c r="D34" s="22"/>
      <c r="E34" s="22"/>
      <c r="F34" s="22"/>
      <c r="G34" s="23"/>
      <c r="H34" s="32"/>
      <c r="I34" s="36"/>
    </row>
    <row r="35" spans="1:9" ht="48" customHeight="1">
      <c r="A35" s="6" t="s">
        <v>11</v>
      </c>
      <c r="B35" s="7" t="s">
        <v>59</v>
      </c>
      <c r="C35" s="7" t="s">
        <v>291</v>
      </c>
      <c r="D35" s="8"/>
      <c r="E35" s="8"/>
      <c r="F35" s="8"/>
      <c r="G35" s="11"/>
      <c r="H35" s="35"/>
      <c r="I35" s="34"/>
    </row>
    <row r="36" spans="1:9" ht="84.75" customHeight="1">
      <c r="A36" s="6" t="s">
        <v>180</v>
      </c>
      <c r="B36" s="7" t="s">
        <v>264</v>
      </c>
      <c r="C36" s="7" t="s">
        <v>52</v>
      </c>
      <c r="D36" s="8"/>
      <c r="E36" s="8"/>
      <c r="F36" s="8"/>
      <c r="G36" s="11"/>
      <c r="H36" s="35"/>
      <c r="I36" s="34"/>
    </row>
    <row r="37" spans="1:9" s="1" customFormat="1" ht="37.5" customHeight="1">
      <c r="A37" s="20" t="s">
        <v>326</v>
      </c>
      <c r="B37" s="21" t="s">
        <v>209</v>
      </c>
      <c r="C37" s="21" t="s">
        <v>122</v>
      </c>
      <c r="D37" s="22"/>
      <c r="E37" s="22"/>
      <c r="F37" s="22"/>
      <c r="G37" s="23">
        <f>G38</f>
        <v>4412.01</v>
      </c>
      <c r="H37" s="32"/>
      <c r="I37" s="36"/>
    </row>
    <row r="38" spans="1:9" ht="18" customHeight="1">
      <c r="A38" s="6" t="s">
        <v>95</v>
      </c>
      <c r="B38" s="7" t="s">
        <v>190</v>
      </c>
      <c r="C38" s="7" t="s">
        <v>164</v>
      </c>
      <c r="D38" s="8"/>
      <c r="E38" s="8"/>
      <c r="F38" s="8"/>
      <c r="G38" s="11">
        <f>G39</f>
        <v>4412.01</v>
      </c>
      <c r="H38" s="35"/>
      <c r="I38" s="34"/>
    </row>
    <row r="39" spans="1:9" ht="27.75" customHeight="1">
      <c r="A39" s="6" t="s">
        <v>288</v>
      </c>
      <c r="B39" s="7" t="s">
        <v>42</v>
      </c>
      <c r="C39" s="7" t="s">
        <v>361</v>
      </c>
      <c r="D39" s="8"/>
      <c r="E39" s="8"/>
      <c r="F39" s="8"/>
      <c r="G39" s="11">
        <f>G40</f>
        <v>4412.01</v>
      </c>
      <c r="H39" s="35"/>
      <c r="I39" s="34"/>
    </row>
    <row r="40" spans="1:9" ht="50.25" customHeight="1">
      <c r="A40" s="6" t="s">
        <v>163</v>
      </c>
      <c r="B40" s="7" t="s">
        <v>54</v>
      </c>
      <c r="C40" s="7" t="s">
        <v>241</v>
      </c>
      <c r="D40" s="8"/>
      <c r="E40" s="8"/>
      <c r="F40" s="8"/>
      <c r="G40" s="11">
        <f>4412.01</f>
        <v>4412.01</v>
      </c>
      <c r="H40" s="35"/>
      <c r="I40" s="34"/>
    </row>
    <row r="41" spans="1:9" s="1" customFormat="1" ht="48.75" customHeight="1">
      <c r="A41" s="20" t="s">
        <v>99</v>
      </c>
      <c r="B41" s="21" t="s">
        <v>119</v>
      </c>
      <c r="C41" s="21" t="s">
        <v>310</v>
      </c>
      <c r="D41" s="22"/>
      <c r="E41" s="22">
        <f>E42+E51</f>
        <v>1237000</v>
      </c>
      <c r="F41" s="22"/>
      <c r="G41" s="23">
        <f>G42+G45+G51</f>
        <v>1184103.48</v>
      </c>
      <c r="H41" s="32">
        <f>G41/E41*100</f>
        <v>95.72380598221504</v>
      </c>
      <c r="I41" s="36"/>
    </row>
    <row r="42" spans="1:9" ht="94.5" customHeight="1">
      <c r="A42" s="16" t="s">
        <v>203</v>
      </c>
      <c r="B42" s="17" t="s">
        <v>336</v>
      </c>
      <c r="C42" s="17" t="s">
        <v>224</v>
      </c>
      <c r="D42" s="18"/>
      <c r="E42" s="18">
        <f>E43</f>
        <v>887000</v>
      </c>
      <c r="F42" s="18"/>
      <c r="G42" s="19">
        <f>G43</f>
        <v>837225.18</v>
      </c>
      <c r="H42" s="32">
        <f>G42/E42*100</f>
        <v>94.38840811724916</v>
      </c>
      <c r="I42" s="34"/>
    </row>
    <row r="43" spans="1:9" ht="72" customHeight="1">
      <c r="A43" s="6" t="s">
        <v>105</v>
      </c>
      <c r="B43" s="7" t="s">
        <v>239</v>
      </c>
      <c r="C43" s="7" t="s">
        <v>27</v>
      </c>
      <c r="D43" s="8"/>
      <c r="E43" s="8">
        <f>E44</f>
        <v>887000</v>
      </c>
      <c r="F43" s="8"/>
      <c r="G43" s="11">
        <f>G44</f>
        <v>837225.18</v>
      </c>
      <c r="H43" s="35">
        <f>G43/E43*100</f>
        <v>94.38840811724916</v>
      </c>
      <c r="I43" s="34"/>
    </row>
    <row r="44" spans="1:9" ht="82.5" customHeight="1">
      <c r="A44" s="6" t="s">
        <v>298</v>
      </c>
      <c r="B44" s="7" t="s">
        <v>222</v>
      </c>
      <c r="C44" s="7" t="s">
        <v>43</v>
      </c>
      <c r="D44" s="8"/>
      <c r="E44" s="8">
        <v>887000</v>
      </c>
      <c r="F44" s="8"/>
      <c r="G44" s="11">
        <f>837225.18</f>
        <v>837225.18</v>
      </c>
      <c r="H44" s="35">
        <f>G44/E44*100</f>
        <v>94.38840811724916</v>
      </c>
      <c r="I44" s="34"/>
    </row>
    <row r="45" spans="1:9" ht="91.5" customHeight="1">
      <c r="A45" s="6" t="s">
        <v>173</v>
      </c>
      <c r="B45" s="7" t="s">
        <v>115</v>
      </c>
      <c r="C45" s="7" t="s">
        <v>229</v>
      </c>
      <c r="D45" s="8"/>
      <c r="E45" s="8"/>
      <c r="F45" s="8"/>
      <c r="G45" s="11">
        <f>9033.6</f>
        <v>9033.6</v>
      </c>
      <c r="H45" s="35"/>
      <c r="I45" s="34"/>
    </row>
    <row r="46" spans="1:9" ht="82.5" customHeight="1" hidden="1">
      <c r="A46" s="6" t="s">
        <v>55</v>
      </c>
      <c r="B46" s="7" t="s">
        <v>226</v>
      </c>
      <c r="C46" s="7" t="s">
        <v>228</v>
      </c>
      <c r="D46" s="8"/>
      <c r="E46" s="8"/>
      <c r="F46" s="8"/>
      <c r="G46" s="11"/>
      <c r="H46" s="35"/>
      <c r="I46" s="34"/>
    </row>
    <row r="47" spans="1:9" ht="82.5" customHeight="1">
      <c r="A47" s="6" t="s">
        <v>215</v>
      </c>
      <c r="B47" s="7" t="s">
        <v>233</v>
      </c>
      <c r="C47" s="7" t="s">
        <v>76</v>
      </c>
      <c r="D47" s="8"/>
      <c r="E47" s="8"/>
      <c r="F47" s="8"/>
      <c r="G47" s="11">
        <f>G45</f>
        <v>9033.6</v>
      </c>
      <c r="H47" s="35"/>
      <c r="I47" s="34"/>
    </row>
    <row r="48" spans="1:9" ht="29.25" customHeight="1">
      <c r="A48" s="6" t="s">
        <v>23</v>
      </c>
      <c r="B48" s="7" t="s">
        <v>207</v>
      </c>
      <c r="C48" s="7" t="s">
        <v>296</v>
      </c>
      <c r="D48" s="8"/>
      <c r="E48" s="8"/>
      <c r="F48" s="8"/>
      <c r="G48" s="11"/>
      <c r="H48" s="35"/>
      <c r="I48" s="34"/>
    </row>
    <row r="49" spans="1:9" ht="48.75" customHeight="1">
      <c r="A49" s="6" t="s">
        <v>238</v>
      </c>
      <c r="B49" s="7" t="s">
        <v>372</v>
      </c>
      <c r="C49" s="7" t="s">
        <v>21</v>
      </c>
      <c r="D49" s="8"/>
      <c r="E49" s="8"/>
      <c r="F49" s="8"/>
      <c r="G49" s="11"/>
      <c r="H49" s="35"/>
      <c r="I49" s="34"/>
    </row>
    <row r="50" spans="1:9" ht="61.5" customHeight="1">
      <c r="A50" s="6" t="s">
        <v>61</v>
      </c>
      <c r="B50" s="7" t="s">
        <v>89</v>
      </c>
      <c r="C50" s="7" t="s">
        <v>211</v>
      </c>
      <c r="D50" s="8"/>
      <c r="E50" s="8"/>
      <c r="F50" s="8"/>
      <c r="G50" s="11"/>
      <c r="H50" s="35"/>
      <c r="I50" s="34"/>
    </row>
    <row r="51" spans="1:9" ht="85.5" customHeight="1">
      <c r="A51" s="16" t="s">
        <v>261</v>
      </c>
      <c r="B51" s="17" t="s">
        <v>74</v>
      </c>
      <c r="C51" s="17" t="s">
        <v>136</v>
      </c>
      <c r="D51" s="18"/>
      <c r="E51" s="18">
        <f>E52</f>
        <v>350000</v>
      </c>
      <c r="F51" s="18"/>
      <c r="G51" s="19">
        <f>G52</f>
        <v>337844.7</v>
      </c>
      <c r="H51" s="32">
        <f aca="true" t="shared" si="2" ref="H51:H59">G51/E51*100</f>
        <v>96.52705714285715</v>
      </c>
      <c r="I51" s="34"/>
    </row>
    <row r="52" spans="1:9" ht="82.5" customHeight="1">
      <c r="A52" s="6" t="s">
        <v>366</v>
      </c>
      <c r="B52" s="7" t="s">
        <v>101</v>
      </c>
      <c r="C52" s="7" t="s">
        <v>254</v>
      </c>
      <c r="D52" s="8"/>
      <c r="E52" s="8">
        <v>350000</v>
      </c>
      <c r="F52" s="8"/>
      <c r="G52" s="11">
        <f>G54</f>
        <v>337844.7</v>
      </c>
      <c r="H52" s="35">
        <f t="shared" si="2"/>
        <v>96.52705714285715</v>
      </c>
      <c r="I52" s="34"/>
    </row>
    <row r="53" spans="1:9" ht="84" customHeight="1" hidden="1">
      <c r="A53" s="6" t="s">
        <v>303</v>
      </c>
      <c r="B53" s="7" t="s">
        <v>335</v>
      </c>
      <c r="C53" s="7" t="s">
        <v>192</v>
      </c>
      <c r="D53" s="8"/>
      <c r="E53" s="8"/>
      <c r="F53" s="8"/>
      <c r="G53" s="11"/>
      <c r="H53" s="35" t="e">
        <f t="shared" si="2"/>
        <v>#DIV/0!</v>
      </c>
      <c r="I53" s="34"/>
    </row>
    <row r="54" spans="1:9" ht="84" customHeight="1">
      <c r="A54" s="6" t="s">
        <v>255</v>
      </c>
      <c r="B54" s="7" t="s">
        <v>334</v>
      </c>
      <c r="C54" s="7" t="s">
        <v>138</v>
      </c>
      <c r="D54" s="8"/>
      <c r="E54" s="8">
        <f>E52</f>
        <v>350000</v>
      </c>
      <c r="F54" s="8"/>
      <c r="G54" s="11">
        <f>212397.28+125447.42</f>
        <v>337844.7</v>
      </c>
      <c r="H54" s="35">
        <f t="shared" si="2"/>
        <v>96.52705714285715</v>
      </c>
      <c r="I54" s="34"/>
    </row>
    <row r="55" spans="1:9" s="1" customFormat="1" ht="37.5" customHeight="1">
      <c r="A55" s="20" t="s">
        <v>295</v>
      </c>
      <c r="B55" s="21" t="s">
        <v>272</v>
      </c>
      <c r="C55" s="21" t="s">
        <v>128</v>
      </c>
      <c r="D55" s="22"/>
      <c r="E55" s="22">
        <f>E56</f>
        <v>65000</v>
      </c>
      <c r="F55" s="22"/>
      <c r="G55" s="23">
        <f>G56</f>
        <v>2905178.42</v>
      </c>
      <c r="H55" s="32">
        <f t="shared" si="2"/>
        <v>4469.505261538461</v>
      </c>
      <c r="I55" s="36"/>
    </row>
    <row r="56" spans="1:9" ht="16.5" customHeight="1">
      <c r="A56" s="6" t="s">
        <v>176</v>
      </c>
      <c r="B56" s="7" t="s">
        <v>321</v>
      </c>
      <c r="C56" s="7" t="s">
        <v>260</v>
      </c>
      <c r="D56" s="8"/>
      <c r="E56" s="8">
        <f>E57</f>
        <v>65000</v>
      </c>
      <c r="F56" s="8"/>
      <c r="G56" s="11">
        <f>G57</f>
        <v>2905178.42</v>
      </c>
      <c r="H56" s="35">
        <f t="shared" si="2"/>
        <v>4469.505261538461</v>
      </c>
      <c r="I56" s="34"/>
    </row>
    <row r="57" spans="1:9" ht="27.75" customHeight="1">
      <c r="A57" s="6" t="s">
        <v>116</v>
      </c>
      <c r="B57" s="7" t="s">
        <v>348</v>
      </c>
      <c r="C57" s="7" t="s">
        <v>144</v>
      </c>
      <c r="D57" s="8"/>
      <c r="E57" s="8">
        <f>E59</f>
        <v>65000</v>
      </c>
      <c r="F57" s="8"/>
      <c r="G57" s="11">
        <f>G59+G62</f>
        <v>2905178.42</v>
      </c>
      <c r="H57" s="35">
        <f t="shared" si="2"/>
        <v>4469.505261538461</v>
      </c>
      <c r="I57" s="34"/>
    </row>
    <row r="58" spans="1:9" ht="36" customHeight="1" hidden="1">
      <c r="A58" s="6" t="s">
        <v>14</v>
      </c>
      <c r="B58" s="7" t="s">
        <v>69</v>
      </c>
      <c r="C58" s="7" t="s">
        <v>37</v>
      </c>
      <c r="D58" s="8"/>
      <c r="E58" s="8"/>
      <c r="F58" s="8"/>
      <c r="G58" s="11"/>
      <c r="H58" s="35" t="e">
        <f t="shared" si="2"/>
        <v>#DIV/0!</v>
      </c>
      <c r="I58" s="34"/>
    </row>
    <row r="59" spans="1:9" ht="38.25" customHeight="1">
      <c r="A59" s="6" t="s">
        <v>245</v>
      </c>
      <c r="B59" s="7" t="s">
        <v>73</v>
      </c>
      <c r="C59" s="7" t="s">
        <v>159</v>
      </c>
      <c r="D59" s="8"/>
      <c r="E59" s="8">
        <v>65000</v>
      </c>
      <c r="F59" s="8"/>
      <c r="G59" s="11">
        <v>16900</v>
      </c>
      <c r="H59" s="35">
        <f t="shared" si="2"/>
        <v>26</v>
      </c>
      <c r="I59" s="34"/>
    </row>
    <row r="60" spans="1:9" ht="16.5" customHeight="1">
      <c r="A60" s="6" t="s">
        <v>45</v>
      </c>
      <c r="B60" s="7" t="s">
        <v>88</v>
      </c>
      <c r="C60" s="7" t="s">
        <v>360</v>
      </c>
      <c r="D60" s="8"/>
      <c r="E60" s="8"/>
      <c r="F60" s="8"/>
      <c r="G60" s="11"/>
      <c r="H60" s="35"/>
      <c r="I60" s="34"/>
    </row>
    <row r="61" spans="1:9" ht="27" customHeight="1">
      <c r="A61" s="6" t="s">
        <v>330</v>
      </c>
      <c r="B61" s="7" t="s">
        <v>0</v>
      </c>
      <c r="C61" s="7" t="s">
        <v>3</v>
      </c>
      <c r="D61" s="8"/>
      <c r="E61" s="8"/>
      <c r="F61" s="8"/>
      <c r="G61" s="11"/>
      <c r="H61" s="35"/>
      <c r="I61" s="34"/>
    </row>
    <row r="62" spans="1:9" ht="27.75" customHeight="1">
      <c r="A62" s="6" t="s">
        <v>112</v>
      </c>
      <c r="B62" s="7" t="s">
        <v>304</v>
      </c>
      <c r="C62" s="7" t="s">
        <v>56</v>
      </c>
      <c r="D62" s="8"/>
      <c r="E62" s="8"/>
      <c r="F62" s="8"/>
      <c r="G62" s="11">
        <f>2967278.42-79000</f>
        <v>2888278.42</v>
      </c>
      <c r="H62" s="35"/>
      <c r="I62" s="34"/>
    </row>
    <row r="63" spans="1:9" s="1" customFormat="1" ht="25.5" customHeight="1">
      <c r="A63" s="20" t="s">
        <v>98</v>
      </c>
      <c r="B63" s="21" t="s">
        <v>352</v>
      </c>
      <c r="C63" s="21" t="s">
        <v>16</v>
      </c>
      <c r="D63" s="22"/>
      <c r="E63" s="22">
        <f>E71+E73</f>
        <v>1701000</v>
      </c>
      <c r="F63" s="22"/>
      <c r="G63" s="23">
        <f>G71+G73</f>
        <v>808594.143</v>
      </c>
      <c r="H63" s="32">
        <f>G63/E63*100</f>
        <v>47.536398765432104</v>
      </c>
      <c r="I63" s="36"/>
    </row>
    <row r="64" spans="1:9" ht="15" customHeight="1">
      <c r="A64" s="6" t="s">
        <v>263</v>
      </c>
      <c r="B64" s="7" t="s">
        <v>371</v>
      </c>
      <c r="C64" s="7" t="s">
        <v>315</v>
      </c>
      <c r="D64" s="8"/>
      <c r="E64" s="8"/>
      <c r="F64" s="8"/>
      <c r="G64" s="11"/>
      <c r="H64" s="35"/>
      <c r="I64" s="34"/>
    </row>
    <row r="65" spans="1:9" ht="23.25" customHeight="1">
      <c r="A65" s="6" t="s">
        <v>186</v>
      </c>
      <c r="B65" s="7" t="s">
        <v>129</v>
      </c>
      <c r="C65" s="7" t="s">
        <v>30</v>
      </c>
      <c r="D65" s="8"/>
      <c r="E65" s="8"/>
      <c r="F65" s="8"/>
      <c r="G65" s="11"/>
      <c r="H65" s="35"/>
      <c r="I65" s="34"/>
    </row>
    <row r="66" spans="1:9" ht="94.5" customHeight="1" hidden="1">
      <c r="A66" s="6" t="s">
        <v>341</v>
      </c>
      <c r="B66" s="7" t="s">
        <v>219</v>
      </c>
      <c r="C66" s="7" t="s">
        <v>223</v>
      </c>
      <c r="D66" s="8"/>
      <c r="E66" s="8"/>
      <c r="F66" s="8"/>
      <c r="G66" s="11"/>
      <c r="H66" s="35" t="e">
        <f aca="true" t="shared" si="3" ref="H66:H75">G66/E66*100</f>
        <v>#DIV/0!</v>
      </c>
      <c r="I66" s="34"/>
    </row>
    <row r="67" spans="1:9" ht="95.25" customHeight="1" hidden="1">
      <c r="A67" s="6" t="s">
        <v>161</v>
      </c>
      <c r="B67" s="7" t="s">
        <v>246</v>
      </c>
      <c r="C67" s="7" t="s">
        <v>49</v>
      </c>
      <c r="D67" s="8"/>
      <c r="E67" s="8"/>
      <c r="F67" s="8"/>
      <c r="G67" s="11"/>
      <c r="H67" s="35" t="e">
        <f t="shared" si="3"/>
        <v>#DIV/0!</v>
      </c>
      <c r="I67" s="34"/>
    </row>
    <row r="68" spans="1:9" ht="96" customHeight="1" hidden="1">
      <c r="A68" s="6" t="s">
        <v>155</v>
      </c>
      <c r="B68" s="7" t="s">
        <v>172</v>
      </c>
      <c r="C68" s="7" t="s">
        <v>126</v>
      </c>
      <c r="D68" s="8"/>
      <c r="E68" s="8"/>
      <c r="F68" s="8"/>
      <c r="G68" s="11"/>
      <c r="H68" s="35" t="e">
        <f t="shared" si="3"/>
        <v>#DIV/0!</v>
      </c>
      <c r="I68" s="34"/>
    </row>
    <row r="69" spans="1:9" ht="108" customHeight="1" hidden="1">
      <c r="A69" s="6" t="s">
        <v>221</v>
      </c>
      <c r="B69" s="7" t="s">
        <v>328</v>
      </c>
      <c r="C69" s="7" t="s">
        <v>62</v>
      </c>
      <c r="D69" s="8"/>
      <c r="E69" s="8"/>
      <c r="F69" s="8"/>
      <c r="G69" s="11"/>
      <c r="H69" s="35" t="e">
        <f t="shared" si="3"/>
        <v>#DIV/0!</v>
      </c>
      <c r="I69" s="34"/>
    </row>
    <row r="70" spans="1:9" ht="105.75" customHeight="1" hidden="1">
      <c r="A70" s="6" t="s">
        <v>280</v>
      </c>
      <c r="B70" s="7" t="s">
        <v>82</v>
      </c>
      <c r="C70" s="7" t="s">
        <v>20</v>
      </c>
      <c r="D70" s="8"/>
      <c r="E70" s="8"/>
      <c r="F70" s="8"/>
      <c r="G70" s="11"/>
      <c r="H70" s="35" t="e">
        <f t="shared" si="3"/>
        <v>#DIV/0!</v>
      </c>
      <c r="I70" s="34"/>
    </row>
    <row r="71" spans="1:9" ht="95.25" customHeight="1">
      <c r="A71" s="16" t="s">
        <v>81</v>
      </c>
      <c r="B71" s="17" t="s">
        <v>249</v>
      </c>
      <c r="C71" s="17" t="s">
        <v>26</v>
      </c>
      <c r="D71" s="18"/>
      <c r="E71" s="18">
        <f>E72</f>
        <v>1461000</v>
      </c>
      <c r="F71" s="18"/>
      <c r="G71" s="19">
        <f>G72</f>
        <v>170000</v>
      </c>
      <c r="H71" s="32">
        <f t="shared" si="3"/>
        <v>11.63586584531143</v>
      </c>
      <c r="I71" s="34"/>
    </row>
    <row r="72" spans="1:9" ht="96" customHeight="1">
      <c r="A72" s="6" t="s">
        <v>65</v>
      </c>
      <c r="B72" s="7" t="s">
        <v>169</v>
      </c>
      <c r="C72" s="7" t="s">
        <v>265</v>
      </c>
      <c r="D72" s="8"/>
      <c r="E72" s="8">
        <v>1461000</v>
      </c>
      <c r="F72" s="8"/>
      <c r="G72" s="11">
        <f>142000+28000</f>
        <v>170000</v>
      </c>
      <c r="H72" s="35">
        <f t="shared" si="3"/>
        <v>11.63586584531143</v>
      </c>
      <c r="I72" s="34"/>
    </row>
    <row r="73" spans="1:9" ht="38.25" customHeight="1">
      <c r="A73" s="16" t="s">
        <v>247</v>
      </c>
      <c r="B73" s="17" t="s">
        <v>13</v>
      </c>
      <c r="C73" s="17" t="s">
        <v>198</v>
      </c>
      <c r="D73" s="18"/>
      <c r="E73" s="18">
        <f>E74</f>
        <v>240000</v>
      </c>
      <c r="F73" s="18"/>
      <c r="G73" s="19">
        <f>G74</f>
        <v>638594.143</v>
      </c>
      <c r="H73" s="32">
        <f t="shared" si="3"/>
        <v>266.0808929166667</v>
      </c>
      <c r="I73" s="34"/>
    </row>
    <row r="74" spans="1:9" ht="48" customHeight="1">
      <c r="A74" s="6" t="s">
        <v>10</v>
      </c>
      <c r="B74" s="7" t="s">
        <v>193</v>
      </c>
      <c r="C74" s="7" t="s">
        <v>259</v>
      </c>
      <c r="D74" s="8"/>
      <c r="E74" s="8">
        <f>E75</f>
        <v>240000</v>
      </c>
      <c r="F74" s="8"/>
      <c r="G74" s="11">
        <f>G75</f>
        <v>638594.143</v>
      </c>
      <c r="H74" s="35">
        <f t="shared" si="3"/>
        <v>266.0808929166667</v>
      </c>
      <c r="I74" s="34"/>
    </row>
    <row r="75" spans="1:9" ht="48.75" customHeight="1">
      <c r="A75" s="6" t="s">
        <v>300</v>
      </c>
      <c r="B75" s="7" t="s">
        <v>178</v>
      </c>
      <c r="C75" s="7" t="s">
        <v>25</v>
      </c>
      <c r="D75" s="8"/>
      <c r="E75" s="8">
        <v>240000</v>
      </c>
      <c r="F75" s="8"/>
      <c r="G75" s="11">
        <f>553366.42+85227.723</f>
        <v>638594.143</v>
      </c>
      <c r="H75" s="35">
        <f t="shared" si="3"/>
        <v>266.0808929166667</v>
      </c>
      <c r="I75" s="34"/>
    </row>
    <row r="76" spans="1:9" ht="57.75" customHeight="1">
      <c r="A76" s="6" t="s">
        <v>183</v>
      </c>
      <c r="B76" s="7" t="s">
        <v>251</v>
      </c>
      <c r="C76" s="7" t="s">
        <v>332</v>
      </c>
      <c r="D76" s="8"/>
      <c r="E76" s="8"/>
      <c r="F76" s="8"/>
      <c r="G76" s="11"/>
      <c r="H76" s="35"/>
      <c r="I76" s="34"/>
    </row>
    <row r="77" spans="1:9" ht="60" customHeight="1" hidden="1">
      <c r="A77" s="6" t="s">
        <v>143</v>
      </c>
      <c r="B77" s="7" t="s">
        <v>181</v>
      </c>
      <c r="C77" s="7" t="s">
        <v>114</v>
      </c>
      <c r="D77" s="8"/>
      <c r="E77" s="8"/>
      <c r="F77" s="8"/>
      <c r="G77" s="11"/>
      <c r="H77" s="35"/>
      <c r="I77" s="34"/>
    </row>
    <row r="78" spans="1:9" ht="61.5" customHeight="1">
      <c r="A78" s="6" t="s">
        <v>297</v>
      </c>
      <c r="B78" s="7" t="s">
        <v>179</v>
      </c>
      <c r="C78" s="7" t="s">
        <v>355</v>
      </c>
      <c r="D78" s="8"/>
      <c r="E78" s="8"/>
      <c r="F78" s="8"/>
      <c r="G78" s="11"/>
      <c r="H78" s="35"/>
      <c r="I78" s="34"/>
    </row>
    <row r="79" spans="1:9" s="1" customFormat="1" ht="26.25" customHeight="1">
      <c r="A79" s="20" t="s">
        <v>359</v>
      </c>
      <c r="B79" s="21" t="s">
        <v>6</v>
      </c>
      <c r="C79" s="21" t="s">
        <v>200</v>
      </c>
      <c r="D79" s="22"/>
      <c r="E79" s="22">
        <f>E80</f>
        <v>30000</v>
      </c>
      <c r="F79" s="22"/>
      <c r="G79" s="23">
        <f>G80</f>
        <v>22000</v>
      </c>
      <c r="H79" s="32">
        <f>G79/E79*100</f>
        <v>73.33333333333333</v>
      </c>
      <c r="I79" s="36"/>
    </row>
    <row r="80" spans="1:9" ht="28.5" customHeight="1">
      <c r="A80" s="16" t="s">
        <v>284</v>
      </c>
      <c r="B80" s="17" t="s">
        <v>339</v>
      </c>
      <c r="C80" s="17" t="s">
        <v>309</v>
      </c>
      <c r="D80" s="18"/>
      <c r="E80" s="18">
        <v>30000</v>
      </c>
      <c r="F80" s="18"/>
      <c r="G80" s="19">
        <f>G82</f>
        <v>22000</v>
      </c>
      <c r="H80" s="32">
        <f>G80/E80*100</f>
        <v>73.33333333333333</v>
      </c>
      <c r="I80" s="34"/>
    </row>
    <row r="81" spans="1:9" ht="40.5" customHeight="1" hidden="1">
      <c r="A81" s="6" t="s">
        <v>350</v>
      </c>
      <c r="B81" s="7" t="s">
        <v>108</v>
      </c>
      <c r="C81" s="7" t="s">
        <v>33</v>
      </c>
      <c r="D81" s="8"/>
      <c r="E81" s="8"/>
      <c r="F81" s="8"/>
      <c r="G81" s="11"/>
      <c r="H81" s="35" t="e">
        <f>G81/E81*100</f>
        <v>#DIV/0!</v>
      </c>
      <c r="I81" s="34"/>
    </row>
    <row r="82" spans="1:9" ht="45.75">
      <c r="A82" s="6" t="s">
        <v>156</v>
      </c>
      <c r="B82" s="7" t="s">
        <v>111</v>
      </c>
      <c r="C82" s="7" t="s">
        <v>92</v>
      </c>
      <c r="D82" s="8"/>
      <c r="E82" s="8">
        <f>E80</f>
        <v>30000</v>
      </c>
      <c r="F82" s="8"/>
      <c r="G82" s="11">
        <f>18000+4000</f>
        <v>22000</v>
      </c>
      <c r="H82" s="35">
        <f>G82/E82*100</f>
        <v>73.33333333333333</v>
      </c>
      <c r="I82" s="34"/>
    </row>
    <row r="83" spans="1:9" s="1" customFormat="1" ht="23.25">
      <c r="A83" s="20" t="s">
        <v>63</v>
      </c>
      <c r="B83" s="21" t="s">
        <v>141</v>
      </c>
      <c r="C83" s="21" t="s">
        <v>17</v>
      </c>
      <c r="D83" s="22"/>
      <c r="E83" s="22">
        <f>E87</f>
        <v>228000</v>
      </c>
      <c r="F83" s="22"/>
      <c r="G83" s="23">
        <f>G87</f>
        <v>97395.74</v>
      </c>
      <c r="H83" s="32">
        <f>G83/E83*100</f>
        <v>42.71742982456141</v>
      </c>
      <c r="I83" s="36"/>
    </row>
    <row r="84" spans="1:9" ht="15.75" customHeight="1">
      <c r="A84" s="6" t="s">
        <v>205</v>
      </c>
      <c r="B84" s="7" t="s">
        <v>353</v>
      </c>
      <c r="C84" s="7" t="s">
        <v>216</v>
      </c>
      <c r="D84" s="8"/>
      <c r="E84" s="8"/>
      <c r="F84" s="8"/>
      <c r="G84" s="11"/>
      <c r="H84" s="35"/>
      <c r="I84" s="34"/>
    </row>
    <row r="85" spans="1:9" ht="27.75" customHeight="1" hidden="1">
      <c r="A85" s="6" t="s">
        <v>365</v>
      </c>
      <c r="B85" s="7" t="s">
        <v>139</v>
      </c>
      <c r="C85" s="7" t="s">
        <v>19</v>
      </c>
      <c r="D85" s="8"/>
      <c r="E85" s="8"/>
      <c r="F85" s="8"/>
      <c r="G85" s="11"/>
      <c r="H85" s="35"/>
      <c r="I85" s="34"/>
    </row>
    <row r="86" spans="1:9" ht="26.25" customHeight="1">
      <c r="A86" s="6" t="s">
        <v>153</v>
      </c>
      <c r="B86" s="7" t="s">
        <v>140</v>
      </c>
      <c r="C86" s="7" t="s">
        <v>85</v>
      </c>
      <c r="D86" s="8"/>
      <c r="E86" s="8"/>
      <c r="F86" s="8"/>
      <c r="G86" s="11"/>
      <c r="H86" s="35"/>
      <c r="I86" s="34"/>
    </row>
    <row r="87" spans="1:9" ht="17.25" customHeight="1">
      <c r="A87" s="16" t="s">
        <v>71</v>
      </c>
      <c r="B87" s="17" t="s">
        <v>177</v>
      </c>
      <c r="C87" s="17" t="s">
        <v>318</v>
      </c>
      <c r="D87" s="18"/>
      <c r="E87" s="18">
        <f>E89</f>
        <v>228000</v>
      </c>
      <c r="F87" s="18"/>
      <c r="G87" s="19">
        <f>G89</f>
        <v>97395.74</v>
      </c>
      <c r="H87" s="32">
        <f aca="true" t="shared" si="4" ref="H87:H99">G87/E87*100</f>
        <v>42.71742982456141</v>
      </c>
      <c r="I87" s="34"/>
    </row>
    <row r="88" spans="1:9" ht="26.25" customHeight="1" hidden="1">
      <c r="A88" s="6" t="s">
        <v>162</v>
      </c>
      <c r="B88" s="7" t="s">
        <v>323</v>
      </c>
      <c r="C88" s="7" t="s">
        <v>15</v>
      </c>
      <c r="D88" s="8"/>
      <c r="E88" s="8"/>
      <c r="F88" s="8"/>
      <c r="G88" s="11"/>
      <c r="H88" s="35" t="e">
        <f t="shared" si="4"/>
        <v>#DIV/0!</v>
      </c>
      <c r="I88" s="34"/>
    </row>
    <row r="89" spans="1:9" ht="27" customHeight="1">
      <c r="A89" s="6" t="s">
        <v>358</v>
      </c>
      <c r="B89" s="7" t="s">
        <v>320</v>
      </c>
      <c r="C89" s="7" t="s">
        <v>107</v>
      </c>
      <c r="D89" s="8"/>
      <c r="E89" s="8">
        <v>228000</v>
      </c>
      <c r="F89" s="8"/>
      <c r="G89" s="11">
        <f>84775.5+12620.24</f>
        <v>97395.74</v>
      </c>
      <c r="H89" s="35">
        <f t="shared" si="4"/>
        <v>42.71742982456141</v>
      </c>
      <c r="I89" s="34"/>
    </row>
    <row r="90" spans="1:9" s="1" customFormat="1" ht="23.25">
      <c r="A90" s="20" t="s">
        <v>182</v>
      </c>
      <c r="B90" s="21" t="s">
        <v>44</v>
      </c>
      <c r="C90" s="21" t="s">
        <v>175</v>
      </c>
      <c r="D90" s="22">
        <f>D91</f>
        <v>3586990</v>
      </c>
      <c r="E90" s="22">
        <f>E91+E122</f>
        <v>76681573.99000001</v>
      </c>
      <c r="F90" s="22">
        <f>F91</f>
        <v>2067195</v>
      </c>
      <c r="G90" s="23">
        <f>G91+G122+G129</f>
        <v>45420160.160000004</v>
      </c>
      <c r="H90" s="32">
        <f t="shared" si="4"/>
        <v>59.23216986381007</v>
      </c>
      <c r="I90" s="36"/>
    </row>
    <row r="91" spans="1:9" s="1" customFormat="1" ht="39.75" customHeight="1">
      <c r="A91" s="24" t="s">
        <v>167</v>
      </c>
      <c r="B91" s="25" t="s">
        <v>329</v>
      </c>
      <c r="C91" s="25" t="s">
        <v>307</v>
      </c>
      <c r="D91" s="26">
        <f>D92+D99+D111+D115+D122</f>
        <v>3586990</v>
      </c>
      <c r="E91" s="26">
        <f>E92+E99+E111+E115</f>
        <v>76631573.99000001</v>
      </c>
      <c r="F91" s="26">
        <f>F92+F99+F115</f>
        <v>2067195</v>
      </c>
      <c r="G91" s="27">
        <f>G92+G99+G111+G115</f>
        <v>48128828.580000006</v>
      </c>
      <c r="H91" s="35">
        <f t="shared" si="4"/>
        <v>62.80548091871445</v>
      </c>
      <c r="I91" s="36"/>
    </row>
    <row r="92" spans="1:9" s="1" customFormat="1" ht="23.25">
      <c r="A92" s="20" t="s">
        <v>367</v>
      </c>
      <c r="B92" s="21" t="s">
        <v>225</v>
      </c>
      <c r="C92" s="21" t="s">
        <v>5</v>
      </c>
      <c r="D92" s="22">
        <f>E92</f>
        <v>3254000</v>
      </c>
      <c r="E92" s="22">
        <f>E93+E96</f>
        <v>3254000</v>
      </c>
      <c r="F92" s="22">
        <f>G92</f>
        <v>1875700</v>
      </c>
      <c r="G92" s="23">
        <f>G93+G96</f>
        <v>1875700</v>
      </c>
      <c r="H92" s="32">
        <f t="shared" si="4"/>
        <v>57.642901044867855</v>
      </c>
      <c r="I92" s="36"/>
    </row>
    <row r="93" spans="1:9" ht="23.25">
      <c r="A93" s="28" t="s">
        <v>165</v>
      </c>
      <c r="B93" s="29" t="s">
        <v>41</v>
      </c>
      <c r="C93" s="29" t="s">
        <v>4</v>
      </c>
      <c r="D93" s="30">
        <f>E93</f>
        <v>2754000</v>
      </c>
      <c r="E93" s="30">
        <f>E95</f>
        <v>2754000</v>
      </c>
      <c r="F93" s="30">
        <f>G93</f>
        <v>1542100</v>
      </c>
      <c r="G93" s="31">
        <f>G95</f>
        <v>1542100</v>
      </c>
      <c r="H93" s="35">
        <f t="shared" si="4"/>
        <v>55.99491648511257</v>
      </c>
      <c r="I93" s="34"/>
    </row>
    <row r="94" spans="1:9" ht="23.25" hidden="1">
      <c r="A94" s="6" t="s">
        <v>253</v>
      </c>
      <c r="B94" s="7" t="s">
        <v>313</v>
      </c>
      <c r="C94" s="7" t="s">
        <v>97</v>
      </c>
      <c r="D94" s="8"/>
      <c r="E94" s="8"/>
      <c r="F94" s="8"/>
      <c r="G94" s="11"/>
      <c r="H94" s="35" t="e">
        <f t="shared" si="4"/>
        <v>#DIV/0!</v>
      </c>
      <c r="I94" s="34"/>
    </row>
    <row r="95" spans="1:9" ht="23.25">
      <c r="A95" s="6" t="s">
        <v>32</v>
      </c>
      <c r="B95" s="7" t="s">
        <v>311</v>
      </c>
      <c r="C95" s="7" t="s">
        <v>269</v>
      </c>
      <c r="D95" s="8">
        <f>E95</f>
        <v>2754000</v>
      </c>
      <c r="E95" s="8">
        <v>2754000</v>
      </c>
      <c r="F95" s="8">
        <f>G95</f>
        <v>1542100</v>
      </c>
      <c r="G95" s="11">
        <f>1312300+229800</f>
        <v>1542100</v>
      </c>
      <c r="H95" s="35">
        <f t="shared" si="4"/>
        <v>55.99491648511257</v>
      </c>
      <c r="I95" s="34"/>
    </row>
    <row r="96" spans="1:9" ht="32.25" customHeight="1">
      <c r="A96" s="16" t="s">
        <v>199</v>
      </c>
      <c r="B96" s="17" t="s">
        <v>148</v>
      </c>
      <c r="C96" s="17" t="s">
        <v>35</v>
      </c>
      <c r="D96" s="18">
        <f>E96</f>
        <v>500000</v>
      </c>
      <c r="E96" s="18">
        <f>E98</f>
        <v>500000</v>
      </c>
      <c r="F96" s="18">
        <f>G96</f>
        <v>333600</v>
      </c>
      <c r="G96" s="19">
        <f>G98</f>
        <v>333600</v>
      </c>
      <c r="H96" s="32">
        <f t="shared" si="4"/>
        <v>66.72</v>
      </c>
      <c r="I96" s="34"/>
    </row>
    <row r="97" spans="1:9" ht="34.5" hidden="1">
      <c r="A97" s="6" t="s">
        <v>121</v>
      </c>
      <c r="B97" s="7" t="s">
        <v>242</v>
      </c>
      <c r="C97" s="7" t="s">
        <v>287</v>
      </c>
      <c r="D97" s="8"/>
      <c r="E97" s="8"/>
      <c r="F97" s="8"/>
      <c r="G97" s="11"/>
      <c r="H97" s="35" t="e">
        <f t="shared" si="4"/>
        <v>#DIV/0!</v>
      </c>
      <c r="I97" s="34"/>
    </row>
    <row r="98" spans="1:9" ht="34.5">
      <c r="A98" s="6" t="s">
        <v>289</v>
      </c>
      <c r="B98" s="7" t="s">
        <v>243</v>
      </c>
      <c r="C98" s="7" t="s">
        <v>258</v>
      </c>
      <c r="D98" s="8">
        <f>E98</f>
        <v>500000</v>
      </c>
      <c r="E98" s="8">
        <v>500000</v>
      </c>
      <c r="F98" s="8">
        <f>G98</f>
        <v>333600</v>
      </c>
      <c r="G98" s="11">
        <f>291900+41700</f>
        <v>333600</v>
      </c>
      <c r="H98" s="35">
        <f t="shared" si="4"/>
        <v>66.72</v>
      </c>
      <c r="I98" s="34"/>
    </row>
    <row r="99" spans="1:9" s="1" customFormat="1" ht="34.5">
      <c r="A99" s="20" t="s">
        <v>235</v>
      </c>
      <c r="B99" s="21" t="s">
        <v>154</v>
      </c>
      <c r="C99" s="21" t="s">
        <v>354</v>
      </c>
      <c r="D99" s="22">
        <f>D102+D105+D108</f>
        <v>282990</v>
      </c>
      <c r="E99" s="22">
        <f>E102+E105+E108</f>
        <v>73155273.99000001</v>
      </c>
      <c r="F99" s="22">
        <f>F102+F105+F108</f>
        <v>141495</v>
      </c>
      <c r="G99" s="23">
        <f>G102+G105+G108</f>
        <v>46056628.580000006</v>
      </c>
      <c r="H99" s="32">
        <f t="shared" si="4"/>
        <v>62.95735914582964</v>
      </c>
      <c r="I99" s="36"/>
    </row>
    <row r="100" spans="1:9" ht="45.75">
      <c r="A100" s="6" t="s">
        <v>306</v>
      </c>
      <c r="B100" s="7" t="s">
        <v>363</v>
      </c>
      <c r="C100" s="7" t="s">
        <v>338</v>
      </c>
      <c r="D100" s="8"/>
      <c r="E100" s="8"/>
      <c r="F100" s="8"/>
      <c r="G100" s="11"/>
      <c r="H100" s="35"/>
      <c r="I100" s="34"/>
    </row>
    <row r="101" spans="1:9" ht="42.75" customHeight="1">
      <c r="A101" s="6">
        <v>1.1696</v>
      </c>
      <c r="B101" s="7" t="s">
        <v>379</v>
      </c>
      <c r="C101" s="7" t="s">
        <v>380</v>
      </c>
      <c r="D101" s="8"/>
      <c r="E101" s="8"/>
      <c r="F101" s="8"/>
      <c r="G101" s="11"/>
      <c r="H101" s="35"/>
      <c r="I101" s="34"/>
    </row>
    <row r="102" spans="1:9" ht="113.25">
      <c r="A102" s="16" t="s">
        <v>185</v>
      </c>
      <c r="B102" s="17" t="s">
        <v>102</v>
      </c>
      <c r="C102" s="17" t="s">
        <v>100</v>
      </c>
      <c r="D102" s="18"/>
      <c r="E102" s="18">
        <f>E103</f>
        <v>39973887.85</v>
      </c>
      <c r="F102" s="18"/>
      <c r="G102" s="19">
        <f>G103</f>
        <v>29000832</v>
      </c>
      <c r="H102" s="32">
        <f aca="true" t="shared" si="5" ref="H102:H112">G102/E102*100</f>
        <v>72.54944054684938</v>
      </c>
      <c r="I102" s="34"/>
    </row>
    <row r="103" spans="1:9" ht="113.25">
      <c r="A103" s="6" t="s">
        <v>279</v>
      </c>
      <c r="B103" s="7" t="s">
        <v>362</v>
      </c>
      <c r="C103" s="7" t="s">
        <v>240</v>
      </c>
      <c r="D103" s="8"/>
      <c r="E103" s="8">
        <f>E104</f>
        <v>39973887.85</v>
      </c>
      <c r="F103" s="8"/>
      <c r="G103" s="11">
        <f>G104</f>
        <v>29000832</v>
      </c>
      <c r="H103" s="35">
        <f t="shared" si="5"/>
        <v>72.54944054684938</v>
      </c>
      <c r="I103" s="34"/>
    </row>
    <row r="104" spans="1:9" ht="90.75">
      <c r="A104" s="6" t="s">
        <v>109</v>
      </c>
      <c r="B104" s="7" t="s">
        <v>234</v>
      </c>
      <c r="C104" s="7" t="s">
        <v>274</v>
      </c>
      <c r="D104" s="8"/>
      <c r="E104" s="8">
        <v>39973887.85</v>
      </c>
      <c r="F104" s="8"/>
      <c r="G104" s="11">
        <f>29000832</f>
        <v>29000832</v>
      </c>
      <c r="H104" s="35">
        <f t="shared" si="5"/>
        <v>72.54944054684938</v>
      </c>
      <c r="I104" s="34"/>
    </row>
    <row r="105" spans="1:9" ht="79.5">
      <c r="A105" s="16" t="s">
        <v>302</v>
      </c>
      <c r="B105" s="17" t="s">
        <v>282</v>
      </c>
      <c r="C105" s="17" t="s">
        <v>118</v>
      </c>
      <c r="D105" s="18"/>
      <c r="E105" s="18">
        <f>E106</f>
        <v>31798067.39</v>
      </c>
      <c r="F105" s="18"/>
      <c r="G105" s="19">
        <f>G106</f>
        <v>15899033.7</v>
      </c>
      <c r="H105" s="32">
        <f t="shared" si="5"/>
        <v>50.000000015724225</v>
      </c>
      <c r="I105" s="34"/>
    </row>
    <row r="106" spans="1:9" ht="79.5">
      <c r="A106" s="6" t="s">
        <v>83</v>
      </c>
      <c r="B106" s="7" t="s">
        <v>191</v>
      </c>
      <c r="C106" s="7" t="s">
        <v>292</v>
      </c>
      <c r="D106" s="8"/>
      <c r="E106" s="8">
        <f>E107</f>
        <v>31798067.39</v>
      </c>
      <c r="F106" s="8"/>
      <c r="G106" s="11">
        <f>G107</f>
        <v>15899033.7</v>
      </c>
      <c r="H106" s="35">
        <f t="shared" si="5"/>
        <v>50.000000015724225</v>
      </c>
      <c r="I106" s="34"/>
    </row>
    <row r="107" spans="1:9" ht="57">
      <c r="A107" s="6" t="s">
        <v>2</v>
      </c>
      <c r="B107" s="7" t="s">
        <v>57</v>
      </c>
      <c r="C107" s="7" t="s">
        <v>218</v>
      </c>
      <c r="D107" s="8"/>
      <c r="E107" s="8">
        <v>31798067.39</v>
      </c>
      <c r="F107" s="8"/>
      <c r="G107" s="11">
        <f>15899033.7</f>
        <v>15899033.7</v>
      </c>
      <c r="H107" s="35">
        <f t="shared" si="5"/>
        <v>50.000000015724225</v>
      </c>
      <c r="I107" s="34"/>
    </row>
    <row r="108" spans="1:9" ht="17.25" customHeight="1">
      <c r="A108" s="16" t="s">
        <v>78</v>
      </c>
      <c r="B108" s="17" t="s">
        <v>252</v>
      </c>
      <c r="C108" s="17" t="s">
        <v>24</v>
      </c>
      <c r="D108" s="18">
        <f>D110</f>
        <v>282990</v>
      </c>
      <c r="E108" s="18">
        <f>E110</f>
        <v>1383318.75</v>
      </c>
      <c r="F108" s="18">
        <f>F110</f>
        <v>141495</v>
      </c>
      <c r="G108" s="19">
        <f>G110</f>
        <v>1156762.88</v>
      </c>
      <c r="H108" s="32">
        <f t="shared" si="5"/>
        <v>83.62229457238253</v>
      </c>
      <c r="I108" s="34"/>
    </row>
    <row r="109" spans="1:9" ht="23.25" hidden="1">
      <c r="A109" s="6" t="s">
        <v>370</v>
      </c>
      <c r="B109" s="7" t="s">
        <v>160</v>
      </c>
      <c r="C109" s="7" t="s">
        <v>87</v>
      </c>
      <c r="D109" s="8"/>
      <c r="E109" s="8"/>
      <c r="F109" s="8"/>
      <c r="G109" s="11"/>
      <c r="H109" s="35" t="e">
        <f t="shared" si="5"/>
        <v>#DIV/0!</v>
      </c>
      <c r="I109" s="34"/>
    </row>
    <row r="110" spans="1:9" ht="23.25">
      <c r="A110" s="6" t="s">
        <v>149</v>
      </c>
      <c r="B110" s="7" t="s">
        <v>158</v>
      </c>
      <c r="C110" s="7" t="s">
        <v>75</v>
      </c>
      <c r="D110" s="8">
        <f>282990</f>
        <v>282990</v>
      </c>
      <c r="E110" s="8">
        <f>1100328.75+282990</f>
        <v>1383318.75</v>
      </c>
      <c r="F110" s="8">
        <v>141495</v>
      </c>
      <c r="G110" s="11">
        <f>1156762.88</f>
        <v>1156762.88</v>
      </c>
      <c r="H110" s="35">
        <f t="shared" si="5"/>
        <v>83.62229457238253</v>
      </c>
      <c r="I110" s="34"/>
    </row>
    <row r="111" spans="1:9" s="1" customFormat="1" ht="23.25">
      <c r="A111" s="20" t="s">
        <v>333</v>
      </c>
      <c r="B111" s="21" t="s">
        <v>343</v>
      </c>
      <c r="C111" s="21" t="s">
        <v>90</v>
      </c>
      <c r="D111" s="22"/>
      <c r="E111" s="22">
        <f>E112</f>
        <v>172300</v>
      </c>
      <c r="F111" s="22"/>
      <c r="G111" s="23">
        <f>G112</f>
        <v>146500</v>
      </c>
      <c r="H111" s="32">
        <f t="shared" si="5"/>
        <v>85.02611723737667</v>
      </c>
      <c r="I111" s="36"/>
    </row>
    <row r="112" spans="1:9" ht="45" customHeight="1">
      <c r="A112" s="6" t="s">
        <v>150</v>
      </c>
      <c r="B112" s="7" t="s">
        <v>231</v>
      </c>
      <c r="C112" s="7" t="s">
        <v>80</v>
      </c>
      <c r="D112" s="8"/>
      <c r="E112" s="8">
        <f>E114</f>
        <v>172300</v>
      </c>
      <c r="F112" s="8"/>
      <c r="G112" s="11">
        <f>G114</f>
        <v>146500</v>
      </c>
      <c r="H112" s="35">
        <f t="shared" si="5"/>
        <v>85.02611723737667</v>
      </c>
      <c r="I112" s="34"/>
    </row>
    <row r="113" spans="1:9" ht="45.75" hidden="1">
      <c r="A113" s="6" t="s">
        <v>278</v>
      </c>
      <c r="B113" s="7" t="s">
        <v>131</v>
      </c>
      <c r="C113" s="7" t="s">
        <v>210</v>
      </c>
      <c r="D113" s="8"/>
      <c r="E113" s="8"/>
      <c r="F113" s="8"/>
      <c r="G113" s="11"/>
      <c r="H113" s="35" t="e">
        <f aca="true" t="shared" si="6" ref="H113:H128">G113/E113*100</f>
        <v>#DIV/0!</v>
      </c>
      <c r="I113" s="34"/>
    </row>
    <row r="114" spans="1:9" ht="45.75">
      <c r="A114" s="6" t="s">
        <v>93</v>
      </c>
      <c r="B114" s="7" t="s">
        <v>133</v>
      </c>
      <c r="C114" s="7" t="s">
        <v>317</v>
      </c>
      <c r="D114" s="8"/>
      <c r="E114" s="8">
        <v>172300</v>
      </c>
      <c r="F114" s="8"/>
      <c r="G114" s="11">
        <v>146500</v>
      </c>
      <c r="H114" s="35">
        <f t="shared" si="6"/>
        <v>85.02611723737667</v>
      </c>
      <c r="I114" s="34"/>
    </row>
    <row r="115" spans="1:9" s="1" customFormat="1" ht="23.25">
      <c r="A115" s="20" t="s">
        <v>220</v>
      </c>
      <c r="B115" s="21" t="s">
        <v>201</v>
      </c>
      <c r="C115" s="21" t="s">
        <v>7</v>
      </c>
      <c r="D115" s="22">
        <f>D116</f>
        <v>50000</v>
      </c>
      <c r="E115" s="22">
        <f>E116</f>
        <v>50000</v>
      </c>
      <c r="F115" s="22">
        <f>F116</f>
        <v>50000</v>
      </c>
      <c r="G115" s="23">
        <f>G116</f>
        <v>50000</v>
      </c>
      <c r="H115" s="32">
        <f t="shared" si="6"/>
        <v>100</v>
      </c>
      <c r="I115" s="36"/>
    </row>
    <row r="116" spans="1:9" ht="54.75" customHeight="1">
      <c r="A116" s="6" t="s">
        <v>142</v>
      </c>
      <c r="B116" s="7" t="s">
        <v>271</v>
      </c>
      <c r="C116" s="7" t="s">
        <v>290</v>
      </c>
      <c r="D116" s="8">
        <f>E116</f>
        <v>50000</v>
      </c>
      <c r="E116" s="8">
        <f>E118</f>
        <v>50000</v>
      </c>
      <c r="F116" s="8">
        <f>G116</f>
        <v>50000</v>
      </c>
      <c r="G116" s="11">
        <f>G118</f>
        <v>50000</v>
      </c>
      <c r="H116" s="35">
        <f t="shared" si="6"/>
        <v>100</v>
      </c>
      <c r="I116" s="34"/>
    </row>
    <row r="117" spans="1:9" ht="57" hidden="1">
      <c r="A117" s="6" t="s">
        <v>227</v>
      </c>
      <c r="B117" s="7" t="s">
        <v>184</v>
      </c>
      <c r="C117" s="7" t="s">
        <v>346</v>
      </c>
      <c r="D117" s="8"/>
      <c r="E117" s="8"/>
      <c r="F117" s="8"/>
      <c r="G117" s="11"/>
      <c r="H117" s="35" t="e">
        <f t="shared" si="6"/>
        <v>#DIV/0!</v>
      </c>
      <c r="I117" s="34"/>
    </row>
    <row r="118" spans="1:9" ht="57">
      <c r="A118" s="6" t="s">
        <v>86</v>
      </c>
      <c r="B118" s="7" t="s">
        <v>189</v>
      </c>
      <c r="C118" s="7" t="s">
        <v>344</v>
      </c>
      <c r="D118" s="8">
        <f>E118</f>
        <v>50000</v>
      </c>
      <c r="E118" s="8">
        <v>50000</v>
      </c>
      <c r="F118" s="8">
        <f>G118</f>
        <v>50000</v>
      </c>
      <c r="G118" s="11">
        <v>50000</v>
      </c>
      <c r="H118" s="35">
        <f t="shared" si="6"/>
        <v>100</v>
      </c>
      <c r="I118" s="34"/>
    </row>
    <row r="119" spans="1:9" ht="25.5" customHeight="1">
      <c r="A119" s="6" t="s">
        <v>36</v>
      </c>
      <c r="B119" s="7" t="s">
        <v>110</v>
      </c>
      <c r="C119" s="7" t="s">
        <v>29</v>
      </c>
      <c r="D119" s="8"/>
      <c r="E119" s="8"/>
      <c r="F119" s="8"/>
      <c r="G119" s="11"/>
      <c r="H119" s="35"/>
      <c r="I119" s="34"/>
    </row>
    <row r="120" spans="1:9" ht="34.5" hidden="1">
      <c r="A120" s="6" t="s">
        <v>125</v>
      </c>
      <c r="B120" s="7" t="s">
        <v>197</v>
      </c>
      <c r="C120" s="7" t="s">
        <v>170</v>
      </c>
      <c r="D120" s="8"/>
      <c r="E120" s="8"/>
      <c r="F120" s="8"/>
      <c r="G120" s="11"/>
      <c r="H120" s="35" t="e">
        <f t="shared" si="6"/>
        <v>#DIV/0!</v>
      </c>
      <c r="I120" s="34"/>
    </row>
    <row r="121" spans="1:9" ht="34.5">
      <c r="A121" s="6" t="s">
        <v>357</v>
      </c>
      <c r="B121" s="7" t="s">
        <v>195</v>
      </c>
      <c r="C121" s="7" t="s">
        <v>256</v>
      </c>
      <c r="D121" s="8"/>
      <c r="E121" s="8"/>
      <c r="F121" s="8"/>
      <c r="G121" s="11"/>
      <c r="H121" s="35"/>
      <c r="I121" s="34"/>
    </row>
    <row r="122" spans="1:9" s="1" customFormat="1" ht="21.75" customHeight="1">
      <c r="A122" s="20" t="s">
        <v>248</v>
      </c>
      <c r="B122" s="21" t="s">
        <v>145</v>
      </c>
      <c r="C122" s="21" t="s">
        <v>322</v>
      </c>
      <c r="D122" s="22"/>
      <c r="E122" s="22">
        <f>E126</f>
        <v>50000</v>
      </c>
      <c r="F122" s="22"/>
      <c r="G122" s="23">
        <f>G126</f>
        <v>179610</v>
      </c>
      <c r="H122" s="32">
        <f t="shared" si="6"/>
        <v>359.22</v>
      </c>
      <c r="I122" s="36"/>
    </row>
    <row r="123" spans="1:9" ht="23.25" hidden="1">
      <c r="A123" s="6" t="s">
        <v>174</v>
      </c>
      <c r="B123" s="7" t="s">
        <v>267</v>
      </c>
      <c r="C123" s="7" t="s">
        <v>345</v>
      </c>
      <c r="D123" s="8"/>
      <c r="E123" s="8"/>
      <c r="F123" s="8"/>
      <c r="G123" s="11"/>
      <c r="H123" s="35" t="e">
        <f t="shared" si="6"/>
        <v>#DIV/0!</v>
      </c>
      <c r="I123" s="34"/>
    </row>
    <row r="124" spans="1:9" ht="45.75" hidden="1">
      <c r="A124" s="6" t="s">
        <v>146</v>
      </c>
      <c r="B124" s="7" t="s">
        <v>47</v>
      </c>
      <c r="C124" s="7" t="s">
        <v>12</v>
      </c>
      <c r="D124" s="8"/>
      <c r="E124" s="8"/>
      <c r="F124" s="8"/>
      <c r="G124" s="11"/>
      <c r="H124" s="35" t="e">
        <f t="shared" si="6"/>
        <v>#DIV/0!</v>
      </c>
      <c r="I124" s="34"/>
    </row>
    <row r="125" spans="1:9" ht="23.25" hidden="1">
      <c r="A125" s="6" t="s">
        <v>293</v>
      </c>
      <c r="B125" s="7" t="s">
        <v>171</v>
      </c>
      <c r="C125" s="7" t="s">
        <v>345</v>
      </c>
      <c r="D125" s="8"/>
      <c r="E125" s="8"/>
      <c r="F125" s="8"/>
      <c r="G125" s="11"/>
      <c r="H125" s="35" t="e">
        <f t="shared" si="6"/>
        <v>#DIV/0!</v>
      </c>
      <c r="I125" s="34"/>
    </row>
    <row r="126" spans="1:9" ht="23.25">
      <c r="A126" s="6" t="s">
        <v>60</v>
      </c>
      <c r="B126" s="7" t="s">
        <v>268</v>
      </c>
      <c r="C126" s="7" t="s">
        <v>325</v>
      </c>
      <c r="D126" s="8"/>
      <c r="E126" s="8">
        <f>E127+E128</f>
        <v>50000</v>
      </c>
      <c r="F126" s="8"/>
      <c r="G126" s="11">
        <f>G127+G128</f>
        <v>179610</v>
      </c>
      <c r="H126" s="35">
        <f t="shared" si="6"/>
        <v>359.22</v>
      </c>
      <c r="I126" s="34"/>
    </row>
    <row r="127" spans="1:9" ht="45.75">
      <c r="A127" s="6" t="s">
        <v>50</v>
      </c>
      <c r="B127" s="7" t="s">
        <v>53</v>
      </c>
      <c r="C127" s="7" t="s">
        <v>308</v>
      </c>
      <c r="D127" s="8"/>
      <c r="E127" s="8">
        <v>25000</v>
      </c>
      <c r="F127" s="8"/>
      <c r="G127" s="11">
        <f>45740+4370</f>
        <v>50110</v>
      </c>
      <c r="H127" s="35">
        <f t="shared" si="6"/>
        <v>200.44</v>
      </c>
      <c r="I127" s="34"/>
    </row>
    <row r="128" spans="1:9" ht="23.25">
      <c r="A128" s="6" t="s">
        <v>213</v>
      </c>
      <c r="B128" s="7" t="s">
        <v>168</v>
      </c>
      <c r="C128" s="7" t="s">
        <v>325</v>
      </c>
      <c r="D128" s="8"/>
      <c r="E128" s="8">
        <v>25000</v>
      </c>
      <c r="F128" s="8"/>
      <c r="G128" s="11">
        <f>50500+79000</f>
        <v>129500</v>
      </c>
      <c r="H128" s="35">
        <f t="shared" si="6"/>
        <v>518</v>
      </c>
      <c r="I128" s="34"/>
    </row>
    <row r="129" spans="1:9" s="1" customFormat="1" ht="45.75">
      <c r="A129" s="3" t="s">
        <v>166</v>
      </c>
      <c r="B129" s="4" t="s">
        <v>212</v>
      </c>
      <c r="C129" s="4" t="s">
        <v>337</v>
      </c>
      <c r="D129" s="5"/>
      <c r="E129" s="5"/>
      <c r="F129" s="5"/>
      <c r="G129" s="10">
        <f>G130</f>
        <v>-2888278.42</v>
      </c>
      <c r="H129" s="35"/>
      <c r="I129" s="36"/>
    </row>
    <row r="130" spans="1:9" ht="45.75">
      <c r="A130" s="6" t="s">
        <v>277</v>
      </c>
      <c r="B130" s="7" t="s">
        <v>281</v>
      </c>
      <c r="C130" s="7" t="s">
        <v>18</v>
      </c>
      <c r="D130" s="8"/>
      <c r="E130" s="8"/>
      <c r="F130" s="8"/>
      <c r="G130" s="11">
        <v>-2888278.42</v>
      </c>
      <c r="H130" s="35"/>
      <c r="I130" s="34"/>
    </row>
    <row r="131" spans="7:9" ht="12.75">
      <c r="G131" s="37"/>
      <c r="H131" s="37"/>
      <c r="I131" s="37"/>
    </row>
    <row r="132" spans="7:9" ht="12.75" customHeight="1">
      <c r="G132" s="37"/>
      <c r="H132" s="37"/>
      <c r="I132" s="37"/>
    </row>
    <row r="133" spans="7:9" ht="12.75">
      <c r="G133" s="37"/>
      <c r="H133" s="37"/>
      <c r="I133" s="37"/>
    </row>
    <row r="134" spans="7:9" ht="12.75" customHeight="1">
      <c r="G134" s="37"/>
      <c r="H134" s="37"/>
      <c r="I134" s="37"/>
    </row>
    <row r="135" spans="7:9" ht="12.75">
      <c r="G135" s="37"/>
      <c r="H135" s="37"/>
      <c r="I135" s="37"/>
    </row>
    <row r="136" spans="2:9" ht="12.75" customHeight="1">
      <c r="B136" t="s">
        <v>381</v>
      </c>
      <c r="D136" t="s">
        <v>386</v>
      </c>
      <c r="G136" s="37"/>
      <c r="H136" s="37"/>
      <c r="I136" s="37"/>
    </row>
    <row r="139" spans="2:4" ht="12.75">
      <c r="B139" t="s">
        <v>382</v>
      </c>
      <c r="D139" t="s">
        <v>385</v>
      </c>
    </row>
  </sheetData>
  <sheetProtection/>
  <mergeCells count="9">
    <mergeCell ref="E1:F1"/>
    <mergeCell ref="E3:F3"/>
    <mergeCell ref="E4:F4"/>
    <mergeCell ref="A1:B1"/>
    <mergeCell ref="A3:B3"/>
    <mergeCell ref="A4:B4"/>
    <mergeCell ref="C1:D1"/>
    <mergeCell ref="C3:D3"/>
    <mergeCell ref="C4:D4"/>
  </mergeCells>
  <printOptions/>
  <pageMargins left="0.7480314960629921" right="0.15748031496062992" top="0.03937007874015748" bottom="0.03937007874015748" header="0.15748031496062992" footer="0.03937007874015748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One</cp:lastModifiedBy>
  <cp:lastPrinted>2016-08-04T12:26:48Z</cp:lastPrinted>
  <dcterms:created xsi:type="dcterms:W3CDTF">2016-07-25T05:28:51Z</dcterms:created>
  <dcterms:modified xsi:type="dcterms:W3CDTF">2016-09-03T06:06:41Z</dcterms:modified>
  <cp:category/>
  <cp:version/>
  <cp:contentType/>
  <cp:contentStatus/>
</cp:coreProperties>
</file>